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brina\Documents\_\Sabrina\Année par année\2019 - 2020\site web\Excell Serge\"/>
    </mc:Choice>
  </mc:AlternateContent>
  <xr:revisionPtr revIDLastSave="0" documentId="13_ncr:1_{79840A65-AB4E-4679-A920-EC64FF3221B4}" xr6:coauthVersionLast="45" xr6:coauthVersionMax="45" xr10:uidLastSave="{00000000-0000-0000-0000-000000000000}"/>
  <bookViews>
    <workbookView xWindow="-96" yWindow="-96" windowWidth="19392" windowHeight="10392" activeTab="3" xr2:uid="{5498BDA6-BAEB-4C0B-AC1E-CEE5AF014381}"/>
  </bookViews>
  <sheets>
    <sheet name="Apercevoir" sheetId="2" r:id="rId1"/>
    <sheet name="Répondre" sheetId="1" r:id="rId2"/>
    <sheet name="Louer" sheetId="3" r:id="rId3"/>
    <sheet name="Finir" sheetId="4" r:id="rId4"/>
    <sheet name="Coudre" sheetId="5" r:id="rId5"/>
    <sheet name="Se rejoindre" sheetId="6" r:id="rId6"/>
    <sheet name="Se servir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4" l="1"/>
  <c r="C11" i="4"/>
  <c r="C10" i="4"/>
  <c r="C6" i="4"/>
  <c r="G29" i="7" l="1"/>
  <c r="H29" i="7" s="1"/>
  <c r="G28" i="7"/>
  <c r="G27" i="7"/>
  <c r="H27" i="7" s="1"/>
  <c r="G26" i="7"/>
  <c r="G25" i="7"/>
  <c r="H25" i="7" s="1"/>
  <c r="G24" i="7"/>
  <c r="H24" i="7" s="1"/>
  <c r="G22" i="7"/>
  <c r="G21" i="7"/>
  <c r="H21" i="7" s="1"/>
  <c r="G20" i="7"/>
  <c r="H20" i="7" s="1"/>
  <c r="G19" i="7"/>
  <c r="H19" i="7" s="1"/>
  <c r="G18" i="7"/>
  <c r="H18" i="7" s="1"/>
  <c r="G17" i="7"/>
  <c r="G15" i="7"/>
  <c r="H15" i="7" s="1"/>
  <c r="G14" i="7"/>
  <c r="H14" i="7" s="1"/>
  <c r="G13" i="7"/>
  <c r="H13" i="7" s="1"/>
  <c r="G12" i="7"/>
  <c r="H12" i="7" s="1"/>
  <c r="G11" i="7"/>
  <c r="H11" i="7" s="1"/>
  <c r="G10" i="7"/>
  <c r="H10" i="7" s="1"/>
  <c r="G8" i="7"/>
  <c r="H8" i="7" s="1"/>
  <c r="G7" i="7"/>
  <c r="G6" i="7"/>
  <c r="H6" i="7" s="1"/>
  <c r="G5" i="7"/>
  <c r="H5" i="7" s="1"/>
  <c r="G4" i="7"/>
  <c r="G3" i="7"/>
  <c r="H3" i="7" s="1"/>
  <c r="C29" i="7"/>
  <c r="C28" i="7"/>
  <c r="D28" i="7" s="1"/>
  <c r="C27" i="7"/>
  <c r="D27" i="7" s="1"/>
  <c r="C26" i="7"/>
  <c r="D26" i="7" s="1"/>
  <c r="C25" i="7"/>
  <c r="D25" i="7" s="1"/>
  <c r="C24" i="7"/>
  <c r="D24" i="7" s="1"/>
  <c r="C22" i="7"/>
  <c r="D22" i="7" s="1"/>
  <c r="C21" i="7"/>
  <c r="D21" i="7" s="1"/>
  <c r="C20" i="7"/>
  <c r="D20" i="7" s="1"/>
  <c r="C19" i="7"/>
  <c r="D19" i="7" s="1"/>
  <c r="C18" i="7"/>
  <c r="D18" i="7" s="1"/>
  <c r="C17" i="7"/>
  <c r="D17" i="7" s="1"/>
  <c r="C15" i="7"/>
  <c r="D15" i="7" s="1"/>
  <c r="C14" i="7"/>
  <c r="D14" i="7" s="1"/>
  <c r="C13" i="7"/>
  <c r="C12" i="7"/>
  <c r="D12" i="7" s="1"/>
  <c r="C11" i="7"/>
  <c r="D11" i="7" s="1"/>
  <c r="C10" i="7"/>
  <c r="D10" i="7" s="1"/>
  <c r="C8" i="7"/>
  <c r="C7" i="7"/>
  <c r="D7" i="7" s="1"/>
  <c r="C6" i="7"/>
  <c r="D6" i="7" s="1"/>
  <c r="C5" i="7"/>
  <c r="D5" i="7" s="1"/>
  <c r="C4" i="7"/>
  <c r="D4" i="7" s="1"/>
  <c r="C3" i="7"/>
  <c r="D29" i="7"/>
  <c r="H28" i="7"/>
  <c r="H26" i="7"/>
  <c r="H22" i="7"/>
  <c r="H17" i="7"/>
  <c r="D13" i="7"/>
  <c r="D8" i="7"/>
  <c r="H7" i="7"/>
  <c r="H4" i="7"/>
  <c r="D3" i="7"/>
  <c r="C22" i="5"/>
  <c r="D22" i="5" s="1"/>
  <c r="C21" i="5"/>
  <c r="D21" i="5" s="1"/>
  <c r="C20" i="5"/>
  <c r="D20" i="5" s="1"/>
  <c r="C19" i="5"/>
  <c r="D19" i="5" s="1"/>
  <c r="C18" i="5"/>
  <c r="D18" i="5" s="1"/>
  <c r="C17" i="5"/>
  <c r="D17" i="5" s="1"/>
  <c r="C22" i="4"/>
  <c r="D22" i="4" s="1"/>
  <c r="C21" i="4"/>
  <c r="C20" i="4"/>
  <c r="C19" i="4"/>
  <c r="D19" i="4" s="1"/>
  <c r="C18" i="4"/>
  <c r="D18" i="4" s="1"/>
  <c r="C17" i="4"/>
  <c r="D17" i="4" s="1"/>
  <c r="C15" i="4"/>
  <c r="D15" i="4" s="1"/>
  <c r="C14" i="4"/>
  <c r="D14" i="4" s="1"/>
  <c r="D12" i="4"/>
  <c r="C13" i="4"/>
  <c r="D13" i="4" s="1"/>
  <c r="D11" i="4"/>
  <c r="D10" i="4"/>
  <c r="C27" i="2"/>
  <c r="C20" i="1"/>
  <c r="C28" i="2"/>
  <c r="C22" i="2"/>
  <c r="C21" i="2"/>
  <c r="C20" i="2"/>
  <c r="C19" i="2"/>
  <c r="C18" i="2"/>
  <c r="C17" i="2"/>
  <c r="C15" i="2"/>
  <c r="C14" i="2"/>
  <c r="C13" i="2"/>
  <c r="C12" i="2"/>
  <c r="C11" i="2"/>
  <c r="C10" i="2"/>
  <c r="C22" i="3"/>
  <c r="D22" i="3" s="1"/>
  <c r="C21" i="3"/>
  <c r="C20" i="3"/>
  <c r="C19" i="3"/>
  <c r="D19" i="3" s="1"/>
  <c r="C18" i="3"/>
  <c r="D18" i="3" s="1"/>
  <c r="C17" i="3"/>
  <c r="C15" i="3"/>
  <c r="D15" i="3" s="1"/>
  <c r="C14" i="3"/>
  <c r="D14" i="3" s="1"/>
  <c r="C13" i="3"/>
  <c r="D13" i="3" s="1"/>
  <c r="C12" i="3"/>
  <c r="D12" i="3" s="1"/>
  <c r="C11" i="3"/>
  <c r="C10" i="3"/>
  <c r="G29" i="6"/>
  <c r="H29" i="6" s="1"/>
  <c r="G28" i="6"/>
  <c r="H28" i="6" s="1"/>
  <c r="G27" i="6"/>
  <c r="G26" i="6"/>
  <c r="H26" i="6" s="1"/>
  <c r="G25" i="6"/>
  <c r="H25" i="6" s="1"/>
  <c r="G24" i="6"/>
  <c r="G22" i="6"/>
  <c r="H22" i="6" s="1"/>
  <c r="G21" i="6"/>
  <c r="G20" i="6"/>
  <c r="H20" i="6" s="1"/>
  <c r="G19" i="6"/>
  <c r="G18" i="6"/>
  <c r="G17" i="6"/>
  <c r="H17" i="6" s="1"/>
  <c r="G15" i="6"/>
  <c r="H15" i="6" s="1"/>
  <c r="G14" i="6"/>
  <c r="G13" i="6"/>
  <c r="H13" i="6" s="1"/>
  <c r="G12" i="6"/>
  <c r="H12" i="6" s="1"/>
  <c r="G11" i="6"/>
  <c r="G10" i="6"/>
  <c r="H10" i="6" s="1"/>
  <c r="G8" i="6"/>
  <c r="G7" i="6"/>
  <c r="H7" i="6" s="1"/>
  <c r="G6" i="6"/>
  <c r="H6" i="6" s="1"/>
  <c r="G5" i="6"/>
  <c r="G4" i="6"/>
  <c r="H4" i="6" s="1"/>
  <c r="G3" i="6"/>
  <c r="H3" i="6" s="1"/>
  <c r="C29" i="6"/>
  <c r="D29" i="6" s="1"/>
  <c r="C28" i="6"/>
  <c r="D28" i="6" s="1"/>
  <c r="C27" i="6"/>
  <c r="D27" i="6" s="1"/>
  <c r="C26" i="6"/>
  <c r="D26" i="6" s="1"/>
  <c r="C25" i="6"/>
  <c r="D25" i="6" s="1"/>
  <c r="C24" i="6"/>
  <c r="D24" i="6" s="1"/>
  <c r="C22" i="6"/>
  <c r="D22" i="6" s="1"/>
  <c r="C21" i="6"/>
  <c r="D21" i="6" s="1"/>
  <c r="C18" i="6"/>
  <c r="D18" i="6" s="1"/>
  <c r="C17" i="6"/>
  <c r="C15" i="6"/>
  <c r="D15" i="6" s="1"/>
  <c r="C14" i="6"/>
  <c r="D14" i="6" s="1"/>
  <c r="C20" i="6"/>
  <c r="D20" i="6" s="1"/>
  <c r="C19" i="6"/>
  <c r="D19" i="6" s="1"/>
  <c r="C13" i="6"/>
  <c r="D13" i="6" s="1"/>
  <c r="C12" i="6"/>
  <c r="D12" i="6" s="1"/>
  <c r="C11" i="6"/>
  <c r="D11" i="6" s="1"/>
  <c r="C10" i="6"/>
  <c r="D10" i="6" s="1"/>
  <c r="C6" i="6"/>
  <c r="D6" i="6" s="1"/>
  <c r="C7" i="6"/>
  <c r="D7" i="6" s="1"/>
  <c r="C8" i="6"/>
  <c r="D8" i="6" s="1"/>
  <c r="C5" i="6"/>
  <c r="C4" i="6"/>
  <c r="D4" i="6" s="1"/>
  <c r="C3" i="6"/>
  <c r="D3" i="6" s="1"/>
  <c r="H27" i="6"/>
  <c r="H24" i="6"/>
  <c r="D17" i="6"/>
  <c r="H14" i="6"/>
  <c r="H5" i="6"/>
  <c r="H21" i="6"/>
  <c r="H19" i="6"/>
  <c r="H18" i="6"/>
  <c r="H11" i="6"/>
  <c r="H8" i="6"/>
  <c r="D5" i="6"/>
  <c r="C29" i="5"/>
  <c r="D29" i="5" s="1"/>
  <c r="C28" i="5"/>
  <c r="D28" i="5" s="1"/>
  <c r="C27" i="5"/>
  <c r="D27" i="5" s="1"/>
  <c r="C26" i="5"/>
  <c r="C25" i="5"/>
  <c r="C24" i="5"/>
  <c r="D24" i="5" s="1"/>
  <c r="C15" i="5"/>
  <c r="D15" i="5" s="1"/>
  <c r="C14" i="5"/>
  <c r="D14" i="5" s="1"/>
  <c r="C13" i="5"/>
  <c r="D13" i="5" s="1"/>
  <c r="C12" i="5"/>
  <c r="D12" i="5" s="1"/>
  <c r="C11" i="5"/>
  <c r="D11" i="5" s="1"/>
  <c r="C10" i="5"/>
  <c r="D10" i="5" s="1"/>
  <c r="C8" i="5"/>
  <c r="D8" i="5" s="1"/>
  <c r="C7" i="5"/>
  <c r="D7" i="5" s="1"/>
  <c r="C6" i="5"/>
  <c r="C5" i="5"/>
  <c r="D5" i="5" s="1"/>
  <c r="C4" i="5"/>
  <c r="C3" i="5"/>
  <c r="D3" i="5" s="1"/>
  <c r="G29" i="5"/>
  <c r="H29" i="5" s="1"/>
  <c r="G28" i="5"/>
  <c r="G27" i="5"/>
  <c r="G26" i="5"/>
  <c r="H26" i="5" s="1"/>
  <c r="D26" i="5"/>
  <c r="G25" i="5"/>
  <c r="G24" i="5"/>
  <c r="G22" i="5"/>
  <c r="H22" i="5" s="1"/>
  <c r="G21" i="5"/>
  <c r="G20" i="5"/>
  <c r="G19" i="5"/>
  <c r="G18" i="5"/>
  <c r="H18" i="5" s="1"/>
  <c r="G17" i="5"/>
  <c r="G15" i="5"/>
  <c r="G14" i="5"/>
  <c r="H14" i="5" s="1"/>
  <c r="G13" i="5"/>
  <c r="H13" i="5" s="1"/>
  <c r="G12" i="5"/>
  <c r="G11" i="5"/>
  <c r="G10" i="5"/>
  <c r="H10" i="5" s="1"/>
  <c r="G8" i="5"/>
  <c r="H8" i="5" s="1"/>
  <c r="G7" i="5"/>
  <c r="G6" i="5"/>
  <c r="G5" i="5"/>
  <c r="H5" i="5" s="1"/>
  <c r="G4" i="5"/>
  <c r="H4" i="5" s="1"/>
  <c r="G3" i="5"/>
  <c r="H3" i="5" s="1"/>
  <c r="H28" i="5"/>
  <c r="H27" i="5"/>
  <c r="H25" i="5"/>
  <c r="D25" i="5"/>
  <c r="H24" i="5"/>
  <c r="H21" i="5"/>
  <c r="H20" i="5"/>
  <c r="H19" i="5"/>
  <c r="H17" i="5"/>
  <c r="H15" i="5"/>
  <c r="H12" i="5"/>
  <c r="H11" i="5"/>
  <c r="H7" i="5"/>
  <c r="H6" i="5"/>
  <c r="D6" i="5"/>
  <c r="D4" i="5"/>
  <c r="C28" i="4"/>
  <c r="D28" i="4" s="1"/>
  <c r="C27" i="4"/>
  <c r="D27" i="4" s="1"/>
  <c r="C26" i="4"/>
  <c r="C25" i="4"/>
  <c r="D25" i="4" s="1"/>
  <c r="D26" i="4"/>
  <c r="C24" i="4"/>
  <c r="D24" i="4" s="1"/>
  <c r="C8" i="4"/>
  <c r="D8" i="4" s="1"/>
  <c r="C7" i="4"/>
  <c r="D7" i="4" s="1"/>
  <c r="D6" i="4"/>
  <c r="C5" i="4"/>
  <c r="D5" i="4" s="1"/>
  <c r="C4" i="4"/>
  <c r="D4" i="4" s="1"/>
  <c r="C3" i="4"/>
  <c r="D3" i="4" s="1"/>
  <c r="G29" i="4"/>
  <c r="H29" i="4" s="1"/>
  <c r="C29" i="4"/>
  <c r="G28" i="4"/>
  <c r="G27" i="4"/>
  <c r="H27" i="4" s="1"/>
  <c r="G26" i="4"/>
  <c r="H26" i="4" s="1"/>
  <c r="G25" i="4"/>
  <c r="H25" i="4" s="1"/>
  <c r="G24" i="4"/>
  <c r="G22" i="4"/>
  <c r="H22" i="4" s="1"/>
  <c r="G21" i="4"/>
  <c r="H21" i="4" s="1"/>
  <c r="G20" i="4"/>
  <c r="D20" i="4"/>
  <c r="G19" i="4"/>
  <c r="H19" i="4" s="1"/>
  <c r="G18" i="4"/>
  <c r="H18" i="4" s="1"/>
  <c r="G17" i="4"/>
  <c r="G15" i="4"/>
  <c r="G14" i="4"/>
  <c r="H14" i="4" s="1"/>
  <c r="G13" i="4"/>
  <c r="H13" i="4" s="1"/>
  <c r="G12" i="4"/>
  <c r="G11" i="4"/>
  <c r="G10" i="4"/>
  <c r="H10" i="4" s="1"/>
  <c r="G8" i="4"/>
  <c r="H8" i="4" s="1"/>
  <c r="G7" i="4"/>
  <c r="G6" i="4"/>
  <c r="H6" i="4" s="1"/>
  <c r="G5" i="4"/>
  <c r="G4" i="4"/>
  <c r="H4" i="4" s="1"/>
  <c r="G3" i="4"/>
  <c r="H3" i="4" s="1"/>
  <c r="D29" i="4"/>
  <c r="H28" i="4"/>
  <c r="H24" i="4"/>
  <c r="D21" i="4"/>
  <c r="H20" i="4"/>
  <c r="H17" i="4"/>
  <c r="H15" i="4"/>
  <c r="H12" i="4"/>
  <c r="H11" i="4"/>
  <c r="H7" i="4"/>
  <c r="H5" i="4"/>
  <c r="C28" i="3"/>
  <c r="D28" i="3" s="1"/>
  <c r="C27" i="3"/>
  <c r="D27" i="3" s="1"/>
  <c r="C26" i="3"/>
  <c r="D26" i="3" s="1"/>
  <c r="C25" i="3"/>
  <c r="D25" i="3" s="1"/>
  <c r="C24" i="3"/>
  <c r="D24" i="3" s="1"/>
  <c r="D21" i="3"/>
  <c r="D20" i="3"/>
  <c r="D17" i="3"/>
  <c r="D11" i="3"/>
  <c r="D10" i="3"/>
  <c r="C8" i="3"/>
  <c r="D8" i="3" s="1"/>
  <c r="C7" i="3"/>
  <c r="D7" i="3" s="1"/>
  <c r="C6" i="3"/>
  <c r="D6" i="3" s="1"/>
  <c r="C4" i="3"/>
  <c r="D4" i="3" s="1"/>
  <c r="C5" i="3"/>
  <c r="D5" i="3" s="1"/>
  <c r="C3" i="3"/>
  <c r="D3" i="3" s="1"/>
  <c r="G29" i="3"/>
  <c r="H29" i="3" s="1"/>
  <c r="C29" i="3"/>
  <c r="D29" i="3" s="1"/>
  <c r="G28" i="3"/>
  <c r="G27" i="3"/>
  <c r="G26" i="3"/>
  <c r="G25" i="3"/>
  <c r="G24" i="3"/>
  <c r="H24" i="3" s="1"/>
  <c r="G22" i="3"/>
  <c r="H22" i="3" s="1"/>
  <c r="G21" i="3"/>
  <c r="H21" i="3" s="1"/>
  <c r="G20" i="3"/>
  <c r="G19" i="3"/>
  <c r="H19" i="3" s="1"/>
  <c r="G18" i="3"/>
  <c r="H18" i="3" s="1"/>
  <c r="G17" i="3"/>
  <c r="H17" i="3" s="1"/>
  <c r="G15" i="3"/>
  <c r="H15" i="3" s="1"/>
  <c r="G14" i="3"/>
  <c r="H14" i="3" s="1"/>
  <c r="G13" i="3"/>
  <c r="G12" i="3"/>
  <c r="H12" i="3" s="1"/>
  <c r="G11" i="3"/>
  <c r="G10" i="3"/>
  <c r="H10" i="3" s="1"/>
  <c r="G8" i="3"/>
  <c r="H8" i="3" s="1"/>
  <c r="G7" i="3"/>
  <c r="H7" i="3" s="1"/>
  <c r="G6" i="3"/>
  <c r="H6" i="3" s="1"/>
  <c r="G5" i="3"/>
  <c r="H5" i="3" s="1"/>
  <c r="G4" i="3"/>
  <c r="H4" i="3" s="1"/>
  <c r="G3" i="3"/>
  <c r="H3" i="3" s="1"/>
  <c r="H28" i="3"/>
  <c r="H27" i="3"/>
  <c r="H26" i="3"/>
  <c r="H25" i="3"/>
  <c r="H20" i="3"/>
  <c r="H13" i="3"/>
  <c r="H11" i="3"/>
  <c r="G29" i="2"/>
  <c r="G26" i="2"/>
  <c r="G25" i="2"/>
  <c r="G24" i="2"/>
  <c r="C29" i="2"/>
  <c r="G28" i="2"/>
  <c r="G27" i="2"/>
  <c r="C26" i="2"/>
  <c r="C25" i="2"/>
  <c r="C24" i="2"/>
  <c r="G22" i="2"/>
  <c r="G21" i="2"/>
  <c r="G20" i="2"/>
  <c r="G19" i="2"/>
  <c r="G18" i="2"/>
  <c r="G17" i="2"/>
  <c r="G15" i="2"/>
  <c r="G14" i="2"/>
  <c r="G13" i="2"/>
  <c r="G12" i="2"/>
  <c r="G11" i="2"/>
  <c r="G10" i="2"/>
  <c r="G8" i="2"/>
  <c r="G7" i="2"/>
  <c r="G6" i="2"/>
  <c r="G5" i="2"/>
  <c r="G4" i="2"/>
  <c r="G3" i="2"/>
  <c r="C8" i="2"/>
  <c r="C7" i="2"/>
  <c r="C6" i="2"/>
  <c r="C5" i="2"/>
  <c r="C4" i="2"/>
  <c r="C3" i="2"/>
  <c r="C29" i="1"/>
  <c r="C28" i="1"/>
  <c r="C27" i="1"/>
  <c r="C26" i="1"/>
  <c r="C25" i="1"/>
  <c r="C24" i="1"/>
  <c r="C22" i="1"/>
  <c r="C21" i="1"/>
  <c r="C19" i="1"/>
  <c r="C18" i="1"/>
  <c r="C17" i="1"/>
  <c r="C15" i="1"/>
  <c r="C14" i="1"/>
  <c r="C13" i="1"/>
  <c r="C12" i="1"/>
  <c r="C11" i="1"/>
  <c r="C10" i="1"/>
  <c r="G29" i="1"/>
  <c r="G28" i="1"/>
  <c r="G27" i="1"/>
  <c r="G26" i="1"/>
  <c r="G25" i="1"/>
  <c r="G24" i="1"/>
  <c r="G22" i="1"/>
  <c r="G21" i="1"/>
  <c r="G20" i="1"/>
  <c r="G19" i="1"/>
  <c r="G18" i="1"/>
  <c r="G17" i="1"/>
  <c r="G15" i="1"/>
  <c r="G14" i="1"/>
  <c r="G13" i="1"/>
  <c r="G12" i="1"/>
  <c r="G11" i="1"/>
  <c r="G10" i="1"/>
  <c r="G8" i="1"/>
  <c r="G7" i="1"/>
  <c r="G6" i="1"/>
  <c r="G5" i="1"/>
  <c r="G4" i="1"/>
  <c r="G3" i="1"/>
  <c r="C8" i="1"/>
  <c r="C7" i="1"/>
  <c r="C6" i="1"/>
  <c r="C5" i="1"/>
  <c r="C4" i="1"/>
  <c r="C3" i="1"/>
  <c r="G1" i="7" l="1"/>
  <c r="H1" i="7" s="1"/>
  <c r="G1" i="6"/>
  <c r="H1" i="6" s="1"/>
  <c r="G1" i="5"/>
  <c r="H1" i="5" s="1"/>
  <c r="G1" i="4"/>
  <c r="H1" i="4" s="1"/>
  <c r="G1" i="3"/>
  <c r="H1" i="3" s="1"/>
  <c r="H29" i="1"/>
  <c r="H28" i="1"/>
  <c r="H27" i="1"/>
  <c r="H26" i="1"/>
  <c r="H25" i="1"/>
  <c r="H24" i="1"/>
  <c r="D29" i="1"/>
  <c r="D28" i="1"/>
  <c r="D27" i="1"/>
  <c r="D26" i="1"/>
  <c r="D25" i="1"/>
  <c r="D24" i="1"/>
  <c r="D23" i="1"/>
  <c r="H29" i="2"/>
  <c r="H28" i="2"/>
  <c r="H27" i="2"/>
  <c r="H26" i="2"/>
  <c r="H25" i="2"/>
  <c r="H24" i="2"/>
  <c r="D29" i="2"/>
  <c r="D28" i="2"/>
  <c r="D27" i="2"/>
  <c r="D26" i="2"/>
  <c r="D25" i="2"/>
  <c r="D24" i="2"/>
  <c r="H22" i="2"/>
  <c r="H21" i="2"/>
  <c r="H20" i="2"/>
  <c r="H19" i="2"/>
  <c r="H18" i="2"/>
  <c r="H17" i="2"/>
  <c r="H15" i="2"/>
  <c r="H14" i="2"/>
  <c r="H13" i="2"/>
  <c r="H12" i="2"/>
  <c r="H11" i="2"/>
  <c r="H10" i="2"/>
  <c r="H7" i="2"/>
  <c r="H6" i="2"/>
  <c r="H8" i="2"/>
  <c r="H5" i="2"/>
  <c r="H4" i="2"/>
  <c r="H3" i="2"/>
  <c r="D22" i="2"/>
  <c r="D21" i="2"/>
  <c r="D20" i="2"/>
  <c r="D19" i="2"/>
  <c r="D18" i="2"/>
  <c r="D17" i="2"/>
  <c r="D15" i="2"/>
  <c r="D14" i="2"/>
  <c r="D13" i="2"/>
  <c r="D12" i="2"/>
  <c r="D11" i="2"/>
  <c r="D10" i="2"/>
  <c r="D8" i="2"/>
  <c r="D7" i="2"/>
  <c r="D6" i="2"/>
  <c r="D5" i="2"/>
  <c r="D4" i="2"/>
  <c r="D3" i="2"/>
  <c r="G1" i="2" l="1"/>
  <c r="H1" i="2" s="1"/>
  <c r="H22" i="1"/>
  <c r="H21" i="1"/>
  <c r="H20" i="1"/>
  <c r="H19" i="1"/>
  <c r="H18" i="1"/>
  <c r="H17" i="1"/>
  <c r="H15" i="1"/>
  <c r="H14" i="1"/>
  <c r="H13" i="1"/>
  <c r="H12" i="1"/>
  <c r="H11" i="1"/>
  <c r="H10" i="1"/>
  <c r="H8" i="1"/>
  <c r="H7" i="1"/>
  <c r="H6" i="1"/>
  <c r="H5" i="1"/>
  <c r="H4" i="1"/>
  <c r="H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8" i="1"/>
  <c r="D7" i="1"/>
  <c r="D6" i="1"/>
  <c r="D5" i="1"/>
  <c r="D4" i="1"/>
  <c r="D3" i="1"/>
  <c r="G1" i="1" l="1"/>
  <c r="H1" i="1" s="1"/>
</calcChain>
</file>

<file path=xl/sharedStrings.xml><?xml version="1.0" encoding="utf-8"?>
<sst xmlns="http://schemas.openxmlformats.org/spreadsheetml/2006/main" count="406" uniqueCount="71">
  <si>
    <t>Je</t>
  </si>
  <si>
    <t>Tu</t>
  </si>
  <si>
    <t>Il / elle</t>
  </si>
  <si>
    <t>Nous</t>
  </si>
  <si>
    <t>Vous</t>
  </si>
  <si>
    <t>Ils</t>
  </si>
  <si>
    <t>J'</t>
  </si>
  <si>
    <t>Ton score / 48</t>
  </si>
  <si>
    <t>Conjugaison du verbe répondre</t>
  </si>
  <si>
    <t>Indicatif présent du verbe répondre</t>
  </si>
  <si>
    <t>Indicatif passé composé du verbe répondre</t>
  </si>
  <si>
    <t>Indicatif imparfait du verbe répondre</t>
  </si>
  <si>
    <t>Indicatif futur simple du verbe répondre</t>
  </si>
  <si>
    <t>Indicatif futur antérieur du verbe répondre</t>
  </si>
  <si>
    <t>Indicatif passé simple du verbe répondre</t>
  </si>
  <si>
    <t>Conjugaison du verbe apercevoir</t>
  </si>
  <si>
    <t>Indicatif présent du verbe apercevoir</t>
  </si>
  <si>
    <t>Indicatif passé composé du verbe apercevoir</t>
  </si>
  <si>
    <t>Indicatif imparfait du verbe apercevoir</t>
  </si>
  <si>
    <t>Indicatif futur simple du verbe apercevoir</t>
  </si>
  <si>
    <t>Indicatif futur antérieur du verbe apercevoir</t>
  </si>
  <si>
    <t>Indicatif passé simple du verbe apercevoir</t>
  </si>
  <si>
    <t>Indicatif passé antérieur du verbe apercevoir</t>
  </si>
  <si>
    <t>Indicatif plus que parfait du verbe répondre</t>
  </si>
  <si>
    <t>Indicatif plus que parfait du verbe apercevoir</t>
  </si>
  <si>
    <t>Conjugaison du verbe louer</t>
  </si>
  <si>
    <t>Indicatif présent du verbe louer</t>
  </si>
  <si>
    <t>Indicatif passé composé du verbe louer</t>
  </si>
  <si>
    <t>Indicatif imparfait du verbe louer</t>
  </si>
  <si>
    <t>Indicatif plus que parfait du verbe louer</t>
  </si>
  <si>
    <t>Indicatif futur simple du verbe louer</t>
  </si>
  <si>
    <t>Indicatif futur antérieur du verbe louer</t>
  </si>
  <si>
    <t>Indicatif passé simple du verbe louer</t>
  </si>
  <si>
    <t>Indicatif passé antérieur du verbe louer</t>
  </si>
  <si>
    <t>Conjugaison du verbe finir</t>
  </si>
  <si>
    <t>Indicatif présent du verbe finir</t>
  </si>
  <si>
    <t>Indicatif passé composé du verbe finir</t>
  </si>
  <si>
    <t>Indicatif imparfait du verbe finir</t>
  </si>
  <si>
    <t>Indicatif plus que parfait du verbe finir</t>
  </si>
  <si>
    <t>Indicatif futur simple du verbe finir</t>
  </si>
  <si>
    <t>Indicatif futur antérieur du verbe finir</t>
  </si>
  <si>
    <t>Indicatif passé simple du verbe finir</t>
  </si>
  <si>
    <t>Indicatif passé antérieur du verbe finir</t>
  </si>
  <si>
    <t>Conjugaison du verbe coudre</t>
  </si>
  <si>
    <t>Indicatif présent du verbe coudre</t>
  </si>
  <si>
    <t>Indicatif passé composé du verbe coudre</t>
  </si>
  <si>
    <t>Indicatif imparfait du verbe coudre</t>
  </si>
  <si>
    <t>Indicatif plus que parfait du verbe coudre</t>
  </si>
  <si>
    <t>Indicatif futur simple du verbe coudre</t>
  </si>
  <si>
    <t>Indicatif futur antérieur du verbe coudre</t>
  </si>
  <si>
    <t>Indicatif passé simple du verbe coudre</t>
  </si>
  <si>
    <t>Indicatif passé antérieur du verbe coudre</t>
  </si>
  <si>
    <t>Conjugaison du verbe se rejoindre</t>
  </si>
  <si>
    <t>Indicatif présent du verbe se rejoindre</t>
  </si>
  <si>
    <t>Indicatif passé composé du verbe se rejoindre</t>
  </si>
  <si>
    <t>Indicatif imparfait du verbe se rejoindre</t>
  </si>
  <si>
    <t>Indicatif plus que parfait du verbe se rejoindre</t>
  </si>
  <si>
    <t>Indicatif futur simple du verbe se rejoindre</t>
  </si>
  <si>
    <t>Indicatif futur antérieur du verbe se rejoindre</t>
  </si>
  <si>
    <t>Indicatif passé simple du verbe se rejoindre</t>
  </si>
  <si>
    <t>Indicatif passé antérieur du verbe se rejoindre</t>
  </si>
  <si>
    <t>Il</t>
  </si>
  <si>
    <t>Conjugaison du verbe se servir</t>
  </si>
  <si>
    <t>Indicatif présent du verbe se servir</t>
  </si>
  <si>
    <t>Indicatif passé composé du verbe se servir</t>
  </si>
  <si>
    <t>Indicatif imparfait du verbe se servir</t>
  </si>
  <si>
    <t>Indicatif plus que parfait du verbe se servir</t>
  </si>
  <si>
    <t>Indicatif futur simple du verbe se servir</t>
  </si>
  <si>
    <t>Indicatif futur antérieur du verbe se servir</t>
  </si>
  <si>
    <t>Indicatif passé simple du verbe se servir</t>
  </si>
  <si>
    <t>Indicatif passé antérieur du verbe se servir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</si>
</sst>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8"/>
      <color theme="0"/>
      <name val="Calibri"/>
      <family val="2"/>
    </font>
    <font>
      <sz val="12"/>
      <color theme="0"/>
      <name val="Calibri"/>
      <family val="2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18"/>
      <color theme="0"/>
      <name val="Calibri"/>
      <family val="2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Protection="1">
      <protection locked="0"/>
    </xf>
    <xf numFmtId="0" fontId="0" fillId="0" borderId="1" xfId="0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right"/>
    </xf>
    <xf numFmtId="0" fontId="3" fillId="0" borderId="5" xfId="0" applyFont="1" applyBorder="1" applyProtection="1">
      <protection locked="0"/>
    </xf>
    <xf numFmtId="0" fontId="0" fillId="0" borderId="5" xfId="0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Protection="1">
      <protection locked="0"/>
    </xf>
    <xf numFmtId="0" fontId="0" fillId="0" borderId="8" xfId="0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Protection="1">
      <protection locked="0"/>
    </xf>
    <xf numFmtId="0" fontId="0" fillId="0" borderId="0" xfId="0" applyBorder="1" applyAlignment="1">
      <alignment horizontal="center"/>
    </xf>
    <xf numFmtId="15" fontId="3" fillId="0" borderId="5" xfId="0" applyNumberFormat="1" applyFont="1" applyBorder="1" applyAlignment="1">
      <alignment horizontal="right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16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4A4A3-35FF-41E8-8882-1CA9F3A57F98}">
  <sheetPr>
    <tabColor rgb="FFFFC000"/>
  </sheetPr>
  <dimension ref="A1:I29"/>
  <sheetViews>
    <sheetView workbookViewId="0">
      <selection activeCell="B11" sqref="B11"/>
    </sheetView>
  </sheetViews>
  <sheetFormatPr baseColWidth="10" defaultRowHeight="14.4" x14ac:dyDescent="0.55000000000000004"/>
  <cols>
    <col min="1" max="1" width="20.68359375" customWidth="1"/>
    <col min="2" max="2" width="30.68359375" customWidth="1"/>
    <col min="4" max="4" width="5.68359375" customWidth="1"/>
    <col min="5" max="5" width="20.68359375" customWidth="1"/>
    <col min="6" max="6" width="30.68359375" customWidth="1"/>
    <col min="7" max="7" width="15.68359375" bestFit="1" customWidth="1"/>
    <col min="8" max="8" width="5.68359375" customWidth="1"/>
    <col min="9" max="9" width="24.578125" customWidth="1"/>
  </cols>
  <sheetData>
    <row r="1" spans="1:9" ht="41.25" customHeight="1" thickBot="1" x14ac:dyDescent="0.6">
      <c r="A1" s="28" t="s">
        <v>15</v>
      </c>
      <c r="B1" s="29"/>
      <c r="C1" s="29"/>
      <c r="D1" s="5"/>
      <c r="E1" s="29" t="s">
        <v>7</v>
      </c>
      <c r="F1" s="29"/>
      <c r="G1" s="6">
        <f>SUM(D3:D29)+SUM(H3:H29)</f>
        <v>0</v>
      </c>
      <c r="H1" s="30" t="str">
        <f>IF(G1=48,"Bravo",IF(G1&gt;42,"Pas mal !",IF(G1=36,"Encore un petit effort",IF(G1&lt;36,"Entraîne toi"))))</f>
        <v>Entraîne toi</v>
      </c>
      <c r="I1" s="31"/>
    </row>
    <row r="2" spans="1:9" ht="23.4" thickBot="1" x14ac:dyDescent="0.9">
      <c r="A2" s="24" t="s">
        <v>16</v>
      </c>
      <c r="B2" s="25"/>
      <c r="C2" s="26"/>
      <c r="D2" s="10"/>
      <c r="E2" s="27" t="s">
        <v>17</v>
      </c>
      <c r="F2" s="25"/>
      <c r="G2" s="26"/>
      <c r="H2" s="11"/>
    </row>
    <row r="3" spans="1:9" ht="18.3" x14ac:dyDescent="0.7">
      <c r="A3" s="7" t="s">
        <v>6</v>
      </c>
      <c r="B3" s="8"/>
      <c r="C3" s="9" t="str">
        <f>IF(B3="aperçois","TB","Faux")</f>
        <v>Faux</v>
      </c>
      <c r="D3" s="1">
        <f t="shared" ref="D3:D22" si="0">IF(C3="TB",1,0)</f>
        <v>0</v>
      </c>
      <c r="E3" s="7" t="s">
        <v>6</v>
      </c>
      <c r="F3" s="8"/>
      <c r="G3" s="9" t="str">
        <f>IF(F3="ai aperçu","TB","Faux")</f>
        <v>Faux</v>
      </c>
      <c r="H3" s="1">
        <f t="shared" ref="H3:H8" si="1">IF(G3="TB",1,0)</f>
        <v>0</v>
      </c>
    </row>
    <row r="4" spans="1:9" ht="18.3" x14ac:dyDescent="0.7">
      <c r="A4" s="2" t="s">
        <v>1</v>
      </c>
      <c r="B4" s="3"/>
      <c r="C4" s="9" t="str">
        <f>IF(B4="aperçois","TB","Faux")</f>
        <v>Faux</v>
      </c>
      <c r="D4" s="1">
        <f t="shared" si="0"/>
        <v>0</v>
      </c>
      <c r="E4" s="2" t="s">
        <v>1</v>
      </c>
      <c r="F4" s="3"/>
      <c r="G4" s="9" t="str">
        <f>IF(F4="as aperçu","TB","Faux")</f>
        <v>Faux</v>
      </c>
      <c r="H4" s="1">
        <f t="shared" si="1"/>
        <v>0</v>
      </c>
    </row>
    <row r="5" spans="1:9" ht="18.3" x14ac:dyDescent="0.7">
      <c r="A5" s="2" t="s">
        <v>2</v>
      </c>
      <c r="B5" s="3"/>
      <c r="C5" s="9" t="str">
        <f>IF(B5="apercoit","TB","Faux")</f>
        <v>Faux</v>
      </c>
      <c r="D5" s="1">
        <f t="shared" si="0"/>
        <v>0</v>
      </c>
      <c r="E5" s="2" t="s">
        <v>2</v>
      </c>
      <c r="F5" s="3"/>
      <c r="G5" s="9" t="str">
        <f>IF(F5="a aperçu","TB","Faux")</f>
        <v>Faux</v>
      </c>
      <c r="H5" s="1">
        <f t="shared" si="1"/>
        <v>0</v>
      </c>
    </row>
    <row r="6" spans="1:9" ht="18.3" x14ac:dyDescent="0.7">
      <c r="A6" s="2" t="s">
        <v>3</v>
      </c>
      <c r="B6" s="3"/>
      <c r="C6" s="9" t="str">
        <f>IF(B6="apercevons","TB","Faux")</f>
        <v>Faux</v>
      </c>
      <c r="D6" s="1">
        <f t="shared" si="0"/>
        <v>0</v>
      </c>
      <c r="E6" s="2" t="s">
        <v>3</v>
      </c>
      <c r="F6" s="3"/>
      <c r="G6" s="9" t="str">
        <f>IF(F6="avons aperçu","TB","Faux")</f>
        <v>Faux</v>
      </c>
      <c r="H6" s="1">
        <f t="shared" si="1"/>
        <v>0</v>
      </c>
    </row>
    <row r="7" spans="1:9" ht="18.3" x14ac:dyDescent="0.7">
      <c r="A7" s="2" t="s">
        <v>4</v>
      </c>
      <c r="B7" s="3"/>
      <c r="C7" s="9" t="str">
        <f>IF(B7="apercevez","TB","Faux")</f>
        <v>Faux</v>
      </c>
      <c r="D7" s="1">
        <f t="shared" si="0"/>
        <v>0</v>
      </c>
      <c r="E7" s="2" t="s">
        <v>4</v>
      </c>
      <c r="F7" s="3"/>
      <c r="G7" s="9" t="str">
        <f>IF(F7="avez aperçu","TB","Faux")</f>
        <v>Faux</v>
      </c>
      <c r="H7" s="1">
        <f t="shared" si="1"/>
        <v>0</v>
      </c>
    </row>
    <row r="8" spans="1:9" ht="18.600000000000001" thickBot="1" x14ac:dyDescent="0.75">
      <c r="A8" s="12" t="s">
        <v>5</v>
      </c>
      <c r="B8" s="13"/>
      <c r="C8" s="9" t="str">
        <f>IF(B8="apercoivent","TB","Faux")</f>
        <v>Faux</v>
      </c>
      <c r="D8" s="1">
        <f t="shared" si="0"/>
        <v>0</v>
      </c>
      <c r="E8" s="12" t="s">
        <v>5</v>
      </c>
      <c r="F8" s="13"/>
      <c r="G8" s="9" t="str">
        <f>IF(F8="ont aperçu","TB","Faux")</f>
        <v>Faux</v>
      </c>
      <c r="H8" s="1">
        <f t="shared" si="1"/>
        <v>0</v>
      </c>
    </row>
    <row r="9" spans="1:9" ht="23.4" thickBot="1" x14ac:dyDescent="0.9">
      <c r="A9" s="24" t="s">
        <v>18</v>
      </c>
      <c r="B9" s="25"/>
      <c r="C9" s="26"/>
      <c r="D9" s="10"/>
      <c r="E9" s="27" t="s">
        <v>24</v>
      </c>
      <c r="F9" s="25"/>
      <c r="G9" s="26"/>
      <c r="H9" s="11"/>
    </row>
    <row r="10" spans="1:9" ht="18.3" x14ac:dyDescent="0.7">
      <c r="A10" s="7" t="s">
        <v>6</v>
      </c>
      <c r="B10" s="8"/>
      <c r="C10" s="9" t="str">
        <f>IF(B10="apercevais","TB","Faux")</f>
        <v>Faux</v>
      </c>
      <c r="D10" s="1">
        <f t="shared" si="0"/>
        <v>0</v>
      </c>
      <c r="E10" s="7" t="s">
        <v>6</v>
      </c>
      <c r="F10" s="8"/>
      <c r="G10" s="9" t="str">
        <f>IF(F10="avais aperçu","TB","Faux")</f>
        <v>Faux</v>
      </c>
      <c r="H10" s="1">
        <f t="shared" ref="H10:H15" si="2">IF(G10="TB",1,0)</f>
        <v>0</v>
      </c>
    </row>
    <row r="11" spans="1:9" ht="18.3" x14ac:dyDescent="0.7">
      <c r="A11" s="2" t="s">
        <v>1</v>
      </c>
      <c r="B11" s="3"/>
      <c r="C11" s="9" t="str">
        <f>IF(B11="apercevais","TB","Faux")</f>
        <v>Faux</v>
      </c>
      <c r="D11" s="1">
        <f t="shared" si="0"/>
        <v>0</v>
      </c>
      <c r="E11" s="2" t="s">
        <v>1</v>
      </c>
      <c r="F11" s="3"/>
      <c r="G11" s="9" t="str">
        <f>IF(F11="avais aperçu","TB","Faux")</f>
        <v>Faux</v>
      </c>
      <c r="H11" s="1">
        <f t="shared" si="2"/>
        <v>0</v>
      </c>
    </row>
    <row r="12" spans="1:9" ht="18.3" x14ac:dyDescent="0.7">
      <c r="A12" s="2" t="s">
        <v>2</v>
      </c>
      <c r="B12" s="3"/>
      <c r="C12" s="9" t="str">
        <f>IF(B12="apercevait","TB","Faux")</f>
        <v>Faux</v>
      </c>
      <c r="D12" s="1">
        <f t="shared" si="0"/>
        <v>0</v>
      </c>
      <c r="E12" s="2" t="s">
        <v>2</v>
      </c>
      <c r="F12" s="3"/>
      <c r="G12" s="9" t="str">
        <f>IF(F12="avait aperçu","TB","Faux")</f>
        <v>Faux</v>
      </c>
      <c r="H12" s="1">
        <f t="shared" si="2"/>
        <v>0</v>
      </c>
    </row>
    <row r="13" spans="1:9" ht="18.3" x14ac:dyDescent="0.7">
      <c r="A13" s="2" t="s">
        <v>3</v>
      </c>
      <c r="B13" s="3"/>
      <c r="C13" s="4" t="str">
        <f>IF(B13="apercevions","TB","Faux")</f>
        <v>Faux</v>
      </c>
      <c r="D13" s="1">
        <f t="shared" si="0"/>
        <v>0</v>
      </c>
      <c r="E13" s="2" t="s">
        <v>3</v>
      </c>
      <c r="F13" s="3"/>
      <c r="G13" s="9" t="str">
        <f>IF(F13="avions aperçu","TB","Faux")</f>
        <v>Faux</v>
      </c>
      <c r="H13" s="1">
        <f t="shared" si="2"/>
        <v>0</v>
      </c>
    </row>
    <row r="14" spans="1:9" ht="18.3" x14ac:dyDescent="0.7">
      <c r="A14" s="2" t="s">
        <v>4</v>
      </c>
      <c r="B14" s="3"/>
      <c r="C14" s="4" t="str">
        <f>IF(B14="aperceviez","TB","Faux")</f>
        <v>Faux</v>
      </c>
      <c r="D14" s="1">
        <f t="shared" si="0"/>
        <v>0</v>
      </c>
      <c r="E14" s="2" t="s">
        <v>4</v>
      </c>
      <c r="F14" s="3"/>
      <c r="G14" s="9" t="str">
        <f>IF(F14="aviez aperçu","TB","Faux")</f>
        <v>Faux</v>
      </c>
      <c r="H14" s="1">
        <f t="shared" si="2"/>
        <v>0</v>
      </c>
    </row>
    <row r="15" spans="1:9" ht="18.600000000000001" thickBot="1" x14ac:dyDescent="0.75">
      <c r="A15" s="12" t="s">
        <v>5</v>
      </c>
      <c r="B15" s="13"/>
      <c r="C15" s="14" t="str">
        <f>IF(B15="apercevaient","TB","Faux")</f>
        <v>Faux</v>
      </c>
      <c r="D15" s="1">
        <f t="shared" si="0"/>
        <v>0</v>
      </c>
      <c r="E15" s="12" t="s">
        <v>5</v>
      </c>
      <c r="F15" s="13"/>
      <c r="G15" s="9" t="str">
        <f>IF(F15="avaient aperçu","TB","Faux")</f>
        <v>Faux</v>
      </c>
      <c r="H15" s="1">
        <f t="shared" si="2"/>
        <v>0</v>
      </c>
    </row>
    <row r="16" spans="1:9" ht="23.4" thickBot="1" x14ac:dyDescent="0.9">
      <c r="A16" s="24" t="s">
        <v>19</v>
      </c>
      <c r="B16" s="25"/>
      <c r="C16" s="26"/>
      <c r="D16" s="10"/>
      <c r="E16" s="27" t="s">
        <v>20</v>
      </c>
      <c r="F16" s="25"/>
      <c r="G16" s="26"/>
      <c r="H16" s="11"/>
    </row>
    <row r="17" spans="1:8" ht="18.3" x14ac:dyDescent="0.7">
      <c r="A17" s="7" t="s">
        <v>6</v>
      </c>
      <c r="B17" s="8"/>
      <c r="C17" s="9" t="str">
        <f>IF(B17="apercevrai","TB","Faux")</f>
        <v>Faux</v>
      </c>
      <c r="D17" s="1">
        <f t="shared" si="0"/>
        <v>0</v>
      </c>
      <c r="E17" s="7" t="s">
        <v>6</v>
      </c>
      <c r="F17" s="8"/>
      <c r="G17" s="9" t="str">
        <f>IF(F17="aurai aperçu","TB","Faux")</f>
        <v>Faux</v>
      </c>
      <c r="H17" s="1">
        <f t="shared" ref="H17:H22" si="3">IF(G17="TB",1,0)</f>
        <v>0</v>
      </c>
    </row>
    <row r="18" spans="1:8" ht="18.3" x14ac:dyDescent="0.7">
      <c r="A18" s="2" t="s">
        <v>1</v>
      </c>
      <c r="B18" s="3"/>
      <c r="C18" s="4" t="str">
        <f>IF(B18="apercevras","TB","Faux")</f>
        <v>Faux</v>
      </c>
      <c r="D18" s="1">
        <f t="shared" si="0"/>
        <v>0</v>
      </c>
      <c r="E18" s="2" t="s">
        <v>1</v>
      </c>
      <c r="F18" s="3"/>
      <c r="G18" s="4" t="str">
        <f>IF(F18="auras aperçu","TB","Faux")</f>
        <v>Faux</v>
      </c>
      <c r="H18" s="1">
        <f t="shared" si="3"/>
        <v>0</v>
      </c>
    </row>
    <row r="19" spans="1:8" ht="18.3" x14ac:dyDescent="0.7">
      <c r="A19" s="2" t="s">
        <v>2</v>
      </c>
      <c r="B19" s="3"/>
      <c r="C19" s="4" t="str">
        <f>IF(B19="apercevra","TB","Faux")</f>
        <v>Faux</v>
      </c>
      <c r="D19" s="1">
        <f t="shared" si="0"/>
        <v>0</v>
      </c>
      <c r="E19" s="2" t="s">
        <v>2</v>
      </c>
      <c r="F19" s="3"/>
      <c r="G19" s="4" t="str">
        <f>IF(F19="aura aperçu","TB","Faux")</f>
        <v>Faux</v>
      </c>
      <c r="H19" s="1">
        <f t="shared" si="3"/>
        <v>0</v>
      </c>
    </row>
    <row r="20" spans="1:8" ht="18.3" x14ac:dyDescent="0.7">
      <c r="A20" s="2" t="s">
        <v>3</v>
      </c>
      <c r="B20" s="3"/>
      <c r="C20" s="4" t="str">
        <f>IF(B20="apercevrons","TB","Faux")</f>
        <v>Faux</v>
      </c>
      <c r="D20" s="1">
        <f t="shared" si="0"/>
        <v>0</v>
      </c>
      <c r="E20" s="2" t="s">
        <v>3</v>
      </c>
      <c r="F20" s="3"/>
      <c r="G20" s="4" t="str">
        <f>IF(F20="aurons aperçu","TB","Faux")</f>
        <v>Faux</v>
      </c>
      <c r="H20" s="1">
        <f t="shared" si="3"/>
        <v>0</v>
      </c>
    </row>
    <row r="21" spans="1:8" ht="18.3" x14ac:dyDescent="0.7">
      <c r="A21" s="2" t="s">
        <v>4</v>
      </c>
      <c r="B21" s="3"/>
      <c r="C21" s="4" t="str">
        <f>IF(B21="apercevrez","TB","Faux")</f>
        <v>Faux</v>
      </c>
      <c r="D21" s="1">
        <f t="shared" si="0"/>
        <v>0</v>
      </c>
      <c r="E21" s="2" t="s">
        <v>4</v>
      </c>
      <c r="F21" s="3"/>
      <c r="G21" s="4" t="str">
        <f>IF(F21="aurez aperçu","TB","Faux")</f>
        <v>Faux</v>
      </c>
      <c r="H21" s="1">
        <f t="shared" si="3"/>
        <v>0</v>
      </c>
    </row>
    <row r="22" spans="1:8" ht="18.600000000000001" thickBot="1" x14ac:dyDescent="0.75">
      <c r="A22" s="2" t="s">
        <v>5</v>
      </c>
      <c r="B22" s="3"/>
      <c r="C22" s="4" t="str">
        <f>IF(B22="apercevront","TB","Faux")</f>
        <v>Faux</v>
      </c>
      <c r="D22" s="1">
        <f t="shared" si="0"/>
        <v>0</v>
      </c>
      <c r="E22" s="2" t="s">
        <v>5</v>
      </c>
      <c r="F22" s="3"/>
      <c r="G22" s="4" t="str">
        <f>IF(F22="auront aperçu","TB","Faux")</f>
        <v>Faux</v>
      </c>
      <c r="H22" s="1">
        <f t="shared" si="3"/>
        <v>0</v>
      </c>
    </row>
    <row r="23" spans="1:8" ht="23.4" thickBot="1" x14ac:dyDescent="0.9">
      <c r="A23" s="24" t="s">
        <v>21</v>
      </c>
      <c r="B23" s="25"/>
      <c r="C23" s="26"/>
      <c r="D23" s="10"/>
      <c r="E23" s="27" t="s">
        <v>22</v>
      </c>
      <c r="F23" s="25"/>
      <c r="G23" s="26"/>
      <c r="H23" s="11"/>
    </row>
    <row r="24" spans="1:8" ht="18.3" x14ac:dyDescent="0.7">
      <c r="A24" s="7" t="s">
        <v>6</v>
      </c>
      <c r="B24" s="8"/>
      <c r="C24" s="9" t="str">
        <f>IF(B24="aperçus","TB","Faux")</f>
        <v>Faux</v>
      </c>
      <c r="D24" s="1">
        <f t="shared" ref="D24:D29" si="4">IF(C24="TB",1,0)</f>
        <v>0</v>
      </c>
      <c r="E24" s="7" t="s">
        <v>6</v>
      </c>
      <c r="F24" s="8"/>
      <c r="G24" s="9" t="str">
        <f>IF(F24="eus aperçu","TB","Faux")</f>
        <v>Faux</v>
      </c>
      <c r="H24" s="1">
        <f t="shared" ref="H24:H29" si="5">IF(G24="TB",1,0)</f>
        <v>0</v>
      </c>
    </row>
    <row r="25" spans="1:8" ht="18.3" x14ac:dyDescent="0.7">
      <c r="A25" s="2" t="s">
        <v>1</v>
      </c>
      <c r="B25" s="3"/>
      <c r="C25" s="9" t="str">
        <f>IF(B25="aperçus","TB","Faux")</f>
        <v>Faux</v>
      </c>
      <c r="D25" s="1">
        <f t="shared" si="4"/>
        <v>0</v>
      </c>
      <c r="E25" s="2" t="s">
        <v>1</v>
      </c>
      <c r="F25" s="3"/>
      <c r="G25" s="9" t="str">
        <f>IF(F25="eus aperçu","TB","Faux")</f>
        <v>Faux</v>
      </c>
      <c r="H25" s="1">
        <f t="shared" si="5"/>
        <v>0</v>
      </c>
    </row>
    <row r="26" spans="1:8" ht="18.3" x14ac:dyDescent="0.7">
      <c r="A26" s="2" t="s">
        <v>2</v>
      </c>
      <c r="B26" s="3"/>
      <c r="C26" s="9" t="str">
        <f>IF(B26="aperçut","TB","Faux")</f>
        <v>Faux</v>
      </c>
      <c r="D26" s="1">
        <f t="shared" si="4"/>
        <v>0</v>
      </c>
      <c r="E26" s="2" t="s">
        <v>2</v>
      </c>
      <c r="F26" s="3"/>
      <c r="G26" s="9" t="str">
        <f>IF(F26="eut aperçu","TB","Faux")</f>
        <v>Faux</v>
      </c>
      <c r="H26" s="1">
        <f t="shared" si="5"/>
        <v>0</v>
      </c>
    </row>
    <row r="27" spans="1:8" ht="18.3" x14ac:dyDescent="0.7">
      <c r="A27" s="2" t="s">
        <v>3</v>
      </c>
      <c r="B27" s="3"/>
      <c r="C27" s="9" t="str">
        <f>IF(B27="aperçûmes","TB","Faux")</f>
        <v>Faux</v>
      </c>
      <c r="D27" s="1">
        <f t="shared" si="4"/>
        <v>0</v>
      </c>
      <c r="E27" s="2" t="s">
        <v>3</v>
      </c>
      <c r="F27" s="3"/>
      <c r="G27" s="9" t="str">
        <f>IF(F27="eûmes aperçu","TB","Faux")</f>
        <v>Faux</v>
      </c>
      <c r="H27" s="1">
        <f t="shared" si="5"/>
        <v>0</v>
      </c>
    </row>
    <row r="28" spans="1:8" ht="18.3" x14ac:dyDescent="0.7">
      <c r="A28" s="2" t="s">
        <v>4</v>
      </c>
      <c r="B28" s="3"/>
      <c r="C28" s="9" t="str">
        <f>IF(B28="aperçûtes","TB","Faux")</f>
        <v>Faux</v>
      </c>
      <c r="D28" s="1">
        <f t="shared" si="4"/>
        <v>0</v>
      </c>
      <c r="E28" s="2" t="s">
        <v>4</v>
      </c>
      <c r="F28" s="3"/>
      <c r="G28" s="9" t="str">
        <f>IF(F28="eûtes aperçu","TB","Faux")</f>
        <v>Faux</v>
      </c>
      <c r="H28" s="1">
        <f t="shared" si="5"/>
        <v>0</v>
      </c>
    </row>
    <row r="29" spans="1:8" ht="18.3" x14ac:dyDescent="0.7">
      <c r="A29" s="2" t="s">
        <v>5</v>
      </c>
      <c r="B29" s="3"/>
      <c r="C29" s="9" t="str">
        <f>IF(B29="aperçurent","TB","Faux")</f>
        <v>Faux</v>
      </c>
      <c r="D29" s="1">
        <f t="shared" si="4"/>
        <v>0</v>
      </c>
      <c r="E29" s="2" t="s">
        <v>5</v>
      </c>
      <c r="F29" s="3"/>
      <c r="G29" s="9" t="str">
        <f>IF(F29="eurent aperçu","TB","Faux")</f>
        <v>Faux</v>
      </c>
      <c r="H29" s="1">
        <f t="shared" si="5"/>
        <v>0</v>
      </c>
    </row>
  </sheetData>
  <sheetProtection algorithmName="SHA-512" hashValue="zc7QwGuDY5o1e42yRvxXcVTN+kFTPe2Ap0M3E3AMnKG1zMDAxhnt2O1PQ91T/5v52rLmNVNc7tA4o2XFUnLIew==" saltValue="KB6QFLflkCia0J7SHNUmcg==" spinCount="100000" sheet="1" objects="1" scenarios="1" selectLockedCells="1"/>
  <mergeCells count="11">
    <mergeCell ref="H1:I1"/>
    <mergeCell ref="A2:C2"/>
    <mergeCell ref="E2:G2"/>
    <mergeCell ref="A9:C9"/>
    <mergeCell ref="E9:G9"/>
    <mergeCell ref="A16:C16"/>
    <mergeCell ref="E16:G16"/>
    <mergeCell ref="A23:C23"/>
    <mergeCell ref="E23:G23"/>
    <mergeCell ref="A1:C1"/>
    <mergeCell ref="E1:F1"/>
  </mergeCells>
  <conditionalFormatting sqref="D2:D8 D10:D15 D17:D22">
    <cfRule type="cellIs" dxfId="167" priority="24" operator="equal">
      <formula>0</formula>
    </cfRule>
  </conditionalFormatting>
  <conditionalFormatting sqref="C17:C22 C3:C8 C10:C15">
    <cfRule type="containsText" dxfId="166" priority="22" operator="containsText" text="TB">
      <formula>NOT(ISERROR(SEARCH("TB",C3)))</formula>
    </cfRule>
    <cfRule type="containsText" dxfId="165" priority="23" operator="containsText" text="Faux">
      <formula>NOT(ISERROR(SEARCH("Faux",C3)))</formula>
    </cfRule>
  </conditionalFormatting>
  <conditionalFormatting sqref="H2:H8">
    <cfRule type="cellIs" dxfId="164" priority="21" operator="equal">
      <formula>0</formula>
    </cfRule>
  </conditionalFormatting>
  <conditionalFormatting sqref="G3:G8">
    <cfRule type="containsText" dxfId="163" priority="19" operator="containsText" text="TB">
      <formula>NOT(ISERROR(SEARCH("TB",G3)))</formula>
    </cfRule>
    <cfRule type="containsText" dxfId="162" priority="20" operator="containsText" text="Faux">
      <formula>NOT(ISERROR(SEARCH("Faux",G3)))</formula>
    </cfRule>
  </conditionalFormatting>
  <conditionalFormatting sqref="G17:G22">
    <cfRule type="containsText" dxfId="161" priority="13" operator="containsText" text="TB">
      <formula>NOT(ISERROR(SEARCH("TB",G17)))</formula>
    </cfRule>
    <cfRule type="containsText" dxfId="160" priority="14" operator="containsText" text="Faux">
      <formula>NOT(ISERROR(SEARCH("Faux",G17)))</formula>
    </cfRule>
  </conditionalFormatting>
  <conditionalFormatting sqref="H10:H15">
    <cfRule type="cellIs" dxfId="159" priority="18" operator="equal">
      <formula>0</formula>
    </cfRule>
  </conditionalFormatting>
  <conditionalFormatting sqref="G10:G15">
    <cfRule type="containsText" dxfId="158" priority="16" operator="containsText" text="TB">
      <formula>NOT(ISERROR(SEARCH("TB",G10)))</formula>
    </cfRule>
    <cfRule type="containsText" dxfId="157" priority="17" operator="containsText" text="Faux">
      <formula>NOT(ISERROR(SEARCH("Faux",G10)))</formula>
    </cfRule>
  </conditionalFormatting>
  <conditionalFormatting sqref="H17:H22">
    <cfRule type="cellIs" dxfId="156" priority="15" operator="equal">
      <formula>0</formula>
    </cfRule>
  </conditionalFormatting>
  <conditionalFormatting sqref="D9">
    <cfRule type="cellIs" dxfId="155" priority="12" operator="equal">
      <formula>0</formula>
    </cfRule>
  </conditionalFormatting>
  <conditionalFormatting sqref="H9">
    <cfRule type="cellIs" dxfId="154" priority="11" operator="equal">
      <formula>0</formula>
    </cfRule>
  </conditionalFormatting>
  <conditionalFormatting sqref="D16">
    <cfRule type="cellIs" dxfId="153" priority="10" operator="equal">
      <formula>0</formula>
    </cfRule>
  </conditionalFormatting>
  <conditionalFormatting sqref="H16">
    <cfRule type="cellIs" dxfId="152" priority="9" operator="equal">
      <formula>0</formula>
    </cfRule>
  </conditionalFormatting>
  <conditionalFormatting sqref="D24:D29">
    <cfRule type="cellIs" dxfId="151" priority="8" operator="equal">
      <formula>0</formula>
    </cfRule>
  </conditionalFormatting>
  <conditionalFormatting sqref="C24:C29">
    <cfRule type="containsText" dxfId="150" priority="6" operator="containsText" text="TB">
      <formula>NOT(ISERROR(SEARCH("TB",C24)))</formula>
    </cfRule>
    <cfRule type="containsText" dxfId="149" priority="7" operator="containsText" text="Faux">
      <formula>NOT(ISERROR(SEARCH("Faux",C24)))</formula>
    </cfRule>
  </conditionalFormatting>
  <conditionalFormatting sqref="G24:G29">
    <cfRule type="containsText" dxfId="148" priority="3" operator="containsText" text="TB">
      <formula>NOT(ISERROR(SEARCH("TB",G24)))</formula>
    </cfRule>
    <cfRule type="containsText" dxfId="147" priority="4" operator="containsText" text="Faux">
      <formula>NOT(ISERROR(SEARCH("Faux",G24)))</formula>
    </cfRule>
  </conditionalFormatting>
  <conditionalFormatting sqref="H24:H29">
    <cfRule type="cellIs" dxfId="146" priority="5" operator="equal">
      <formula>0</formula>
    </cfRule>
  </conditionalFormatting>
  <conditionalFormatting sqref="D23">
    <cfRule type="cellIs" dxfId="145" priority="2" operator="equal">
      <formula>0</formula>
    </cfRule>
  </conditionalFormatting>
  <conditionalFormatting sqref="H23">
    <cfRule type="cellIs" dxfId="144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90EB2-1056-4CD1-8FEF-7E5A664955E4}">
  <sheetPr>
    <tabColor rgb="FFC00000"/>
  </sheetPr>
  <dimension ref="A1:I29"/>
  <sheetViews>
    <sheetView workbookViewId="0">
      <selection activeCell="B3" sqref="B3"/>
    </sheetView>
  </sheetViews>
  <sheetFormatPr baseColWidth="10" defaultRowHeight="14.4" x14ac:dyDescent="0.55000000000000004"/>
  <cols>
    <col min="1" max="1" width="20.68359375" customWidth="1"/>
    <col min="2" max="2" width="30.68359375" customWidth="1"/>
    <col min="4" max="4" width="5.68359375" customWidth="1"/>
    <col min="5" max="5" width="20.68359375" customWidth="1"/>
    <col min="6" max="6" width="30.68359375" customWidth="1"/>
    <col min="7" max="7" width="12.41796875" bestFit="1" customWidth="1"/>
    <col min="8" max="8" width="5.68359375" customWidth="1"/>
    <col min="9" max="9" width="24.578125" customWidth="1"/>
  </cols>
  <sheetData>
    <row r="1" spans="1:9" ht="41.25" customHeight="1" thickBot="1" x14ac:dyDescent="0.6">
      <c r="A1" s="28" t="s">
        <v>8</v>
      </c>
      <c r="B1" s="29"/>
      <c r="C1" s="29"/>
      <c r="D1" s="5"/>
      <c r="E1" s="29" t="s">
        <v>7</v>
      </c>
      <c r="F1" s="29"/>
      <c r="G1" s="6">
        <f>SUM(D3:D29)+SUM(H3:H29)</f>
        <v>0</v>
      </c>
      <c r="H1" s="30" t="str">
        <f>IF(G1=48,"Bravo",IF(G1&gt;42,"Pas mal !",IF(G1=36,"Encore un petit effort",IF(G1&lt;36,"Entraîne toi"))))</f>
        <v>Entraîne toi</v>
      </c>
      <c r="I1" s="31"/>
    </row>
    <row r="2" spans="1:9" ht="23.4" thickBot="1" x14ac:dyDescent="0.9">
      <c r="A2" s="24" t="s">
        <v>9</v>
      </c>
      <c r="B2" s="25"/>
      <c r="C2" s="26"/>
      <c r="D2" s="10"/>
      <c r="E2" s="27" t="s">
        <v>10</v>
      </c>
      <c r="F2" s="25"/>
      <c r="G2" s="26"/>
      <c r="H2" s="11"/>
    </row>
    <row r="3" spans="1:9" ht="18.3" x14ac:dyDescent="0.7">
      <c r="A3" s="23" t="s">
        <v>0</v>
      </c>
      <c r="B3" s="8"/>
      <c r="C3" s="9" t="str">
        <f>IF(B3="réponds","TB","Faux")</f>
        <v>Faux</v>
      </c>
      <c r="D3" s="1">
        <f t="shared" ref="D3:D22" si="0">IF(C3="TB",1,0)</f>
        <v>0</v>
      </c>
      <c r="E3" s="7" t="s">
        <v>6</v>
      </c>
      <c r="F3" s="8"/>
      <c r="G3" s="9" t="str">
        <f>IF(F3="ai répondu","TB","Faux")</f>
        <v>Faux</v>
      </c>
      <c r="H3" s="1">
        <f t="shared" ref="H3:H8" si="1">IF(G3="TB",1,0)</f>
        <v>0</v>
      </c>
    </row>
    <row r="4" spans="1:9" ht="18.3" x14ac:dyDescent="0.7">
      <c r="A4" s="2" t="s">
        <v>1</v>
      </c>
      <c r="B4" s="3"/>
      <c r="C4" s="9" t="str">
        <f t="shared" ref="C4" si="2">IF(B4="réponds","TB","Faux")</f>
        <v>Faux</v>
      </c>
      <c r="D4" s="1">
        <f t="shared" si="0"/>
        <v>0</v>
      </c>
      <c r="E4" s="2" t="s">
        <v>1</v>
      </c>
      <c r="F4" s="3"/>
      <c r="G4" s="4" t="str">
        <f>IF(F4="as répondu","TB","Faux")</f>
        <v>Faux</v>
      </c>
      <c r="H4" s="1">
        <f t="shared" si="1"/>
        <v>0</v>
      </c>
    </row>
    <row r="5" spans="1:9" ht="18.3" x14ac:dyDescent="0.7">
      <c r="A5" s="2" t="s">
        <v>2</v>
      </c>
      <c r="B5" s="3"/>
      <c r="C5" s="9" t="str">
        <f>IF(B5="répond","TB","Faux")</f>
        <v>Faux</v>
      </c>
      <c r="D5" s="1">
        <f t="shared" si="0"/>
        <v>0</v>
      </c>
      <c r="E5" s="2" t="s">
        <v>2</v>
      </c>
      <c r="F5" s="3"/>
      <c r="G5" s="4" t="str">
        <f>IF(F5="a répondu","TB","Faux")</f>
        <v>Faux</v>
      </c>
      <c r="H5" s="1">
        <f t="shared" si="1"/>
        <v>0</v>
      </c>
    </row>
    <row r="6" spans="1:9" ht="18.3" x14ac:dyDescent="0.7">
      <c r="A6" s="2" t="s">
        <v>3</v>
      </c>
      <c r="B6" s="3"/>
      <c r="C6" s="9" t="str">
        <f>IF(B6="répondons","TB","Faux")</f>
        <v>Faux</v>
      </c>
      <c r="D6" s="1">
        <f t="shared" si="0"/>
        <v>0</v>
      </c>
      <c r="E6" s="2" t="s">
        <v>3</v>
      </c>
      <c r="F6" s="3"/>
      <c r="G6" s="4" t="str">
        <f>IF(F6="avons répondu","TB","Faux")</f>
        <v>Faux</v>
      </c>
      <c r="H6" s="1">
        <f t="shared" si="1"/>
        <v>0</v>
      </c>
    </row>
    <row r="7" spans="1:9" ht="18.3" x14ac:dyDescent="0.7">
      <c r="A7" s="2" t="s">
        <v>4</v>
      </c>
      <c r="B7" s="3"/>
      <c r="C7" s="9" t="str">
        <f>IF(B7="répondez","TB","Faux")</f>
        <v>Faux</v>
      </c>
      <c r="D7" s="1">
        <f t="shared" si="0"/>
        <v>0</v>
      </c>
      <c r="E7" s="2" t="s">
        <v>4</v>
      </c>
      <c r="F7" s="3"/>
      <c r="G7" s="4" t="str">
        <f>IF(F7="avez répondu","TB","Faux")</f>
        <v>Faux</v>
      </c>
      <c r="H7" s="1">
        <f t="shared" si="1"/>
        <v>0</v>
      </c>
    </row>
    <row r="8" spans="1:9" ht="18.600000000000001" thickBot="1" x14ac:dyDescent="0.75">
      <c r="A8" s="12" t="s">
        <v>5</v>
      </c>
      <c r="B8" s="13"/>
      <c r="C8" s="9" t="str">
        <f>IF(B8="répondent","TB","Faux")</f>
        <v>Faux</v>
      </c>
      <c r="D8" s="1">
        <f t="shared" si="0"/>
        <v>0</v>
      </c>
      <c r="E8" s="12" t="s">
        <v>5</v>
      </c>
      <c r="F8" s="13"/>
      <c r="G8" s="14" t="str">
        <f>IF(F8="ont répondu","TB","Faux")</f>
        <v>Faux</v>
      </c>
      <c r="H8" s="1">
        <f t="shared" si="1"/>
        <v>0</v>
      </c>
    </row>
    <row r="9" spans="1:9" ht="23.4" thickBot="1" x14ac:dyDescent="0.9">
      <c r="A9" s="24" t="s">
        <v>11</v>
      </c>
      <c r="B9" s="25"/>
      <c r="C9" s="26"/>
      <c r="D9" s="10"/>
      <c r="E9" s="27" t="s">
        <v>23</v>
      </c>
      <c r="F9" s="25"/>
      <c r="G9" s="26"/>
      <c r="H9" s="11"/>
    </row>
    <row r="10" spans="1:9" ht="18.3" x14ac:dyDescent="0.7">
      <c r="A10" s="7" t="s">
        <v>0</v>
      </c>
      <c r="B10" s="8"/>
      <c r="C10" s="9" t="str">
        <f>IF(B10="répondais","TB","Faux")</f>
        <v>Faux</v>
      </c>
      <c r="D10" s="1">
        <f t="shared" si="0"/>
        <v>0</v>
      </c>
      <c r="E10" s="7" t="s">
        <v>6</v>
      </c>
      <c r="F10" s="8"/>
      <c r="G10" s="9" t="str">
        <f>IF(F10="avais répondu","TB","Faux")</f>
        <v>Faux</v>
      </c>
      <c r="H10" s="1">
        <f t="shared" ref="H10:H15" si="3">IF(G10="TB",1,0)</f>
        <v>0</v>
      </c>
    </row>
    <row r="11" spans="1:9" ht="18.3" x14ac:dyDescent="0.7">
      <c r="A11" s="2" t="s">
        <v>1</v>
      </c>
      <c r="B11" s="3"/>
      <c r="C11" s="9" t="str">
        <f t="shared" ref="C11" si="4">IF(B11="répondais","TB","Faux")</f>
        <v>Faux</v>
      </c>
      <c r="D11" s="1">
        <f t="shared" si="0"/>
        <v>0</v>
      </c>
      <c r="E11" s="2" t="s">
        <v>1</v>
      </c>
      <c r="F11" s="3"/>
      <c r="G11" s="4" t="str">
        <f>IF(F11="avais répondu","TB","Faux")</f>
        <v>Faux</v>
      </c>
      <c r="H11" s="1">
        <f t="shared" si="3"/>
        <v>0</v>
      </c>
    </row>
    <row r="12" spans="1:9" ht="18.3" x14ac:dyDescent="0.7">
      <c r="A12" s="2" t="s">
        <v>2</v>
      </c>
      <c r="B12" s="3"/>
      <c r="C12" s="9" t="str">
        <f>IF(B12="répondait","TB","Faux")</f>
        <v>Faux</v>
      </c>
      <c r="D12" s="1">
        <f t="shared" si="0"/>
        <v>0</v>
      </c>
      <c r="E12" s="2" t="s">
        <v>2</v>
      </c>
      <c r="F12" s="3"/>
      <c r="G12" s="4" t="str">
        <f>IF(F12="avait répondu","TB","Faux")</f>
        <v>Faux</v>
      </c>
      <c r="H12" s="1">
        <f t="shared" si="3"/>
        <v>0</v>
      </c>
    </row>
    <row r="13" spans="1:9" ht="18.3" x14ac:dyDescent="0.7">
      <c r="A13" s="2" t="s">
        <v>3</v>
      </c>
      <c r="B13" s="3"/>
      <c r="C13" s="9" t="str">
        <f>IF(B13="répondions","TB","Faux")</f>
        <v>Faux</v>
      </c>
      <c r="D13" s="1">
        <f t="shared" si="0"/>
        <v>0</v>
      </c>
      <c r="E13" s="2" t="s">
        <v>3</v>
      </c>
      <c r="F13" s="3"/>
      <c r="G13" s="4" t="str">
        <f>IF(F13="avions répondu","TB","Faux")</f>
        <v>Faux</v>
      </c>
      <c r="H13" s="1">
        <f t="shared" si="3"/>
        <v>0</v>
      </c>
    </row>
    <row r="14" spans="1:9" ht="18.3" x14ac:dyDescent="0.7">
      <c r="A14" s="2" t="s">
        <v>4</v>
      </c>
      <c r="B14" s="3"/>
      <c r="C14" s="9" t="str">
        <f>IF(B14="répondiez","TB","Faux")</f>
        <v>Faux</v>
      </c>
      <c r="D14" s="1">
        <f t="shared" si="0"/>
        <v>0</v>
      </c>
      <c r="E14" s="2" t="s">
        <v>4</v>
      </c>
      <c r="F14" s="3"/>
      <c r="G14" s="4" t="str">
        <f>IF(F14="aviez répondu","TB","Faux")</f>
        <v>Faux</v>
      </c>
      <c r="H14" s="1">
        <f t="shared" si="3"/>
        <v>0</v>
      </c>
    </row>
    <row r="15" spans="1:9" ht="18.600000000000001" thickBot="1" x14ac:dyDescent="0.75">
      <c r="A15" s="12" t="s">
        <v>5</v>
      </c>
      <c r="B15" s="13"/>
      <c r="C15" s="9" t="str">
        <f>IF(B15="répondaient","TB","Faux")</f>
        <v>Faux</v>
      </c>
      <c r="D15" s="1">
        <f t="shared" si="0"/>
        <v>0</v>
      </c>
      <c r="E15" s="12" t="s">
        <v>5</v>
      </c>
      <c r="F15" s="13"/>
      <c r="G15" s="14" t="str">
        <f>IF(F15="avaient répondu","TB","Faux")</f>
        <v>Faux</v>
      </c>
      <c r="H15" s="1">
        <f t="shared" si="3"/>
        <v>0</v>
      </c>
    </row>
    <row r="16" spans="1:9" ht="23.4" thickBot="1" x14ac:dyDescent="0.9">
      <c r="A16" s="24" t="s">
        <v>12</v>
      </c>
      <c r="B16" s="25"/>
      <c r="C16" s="26"/>
      <c r="D16" s="10">
        <f t="shared" si="0"/>
        <v>0</v>
      </c>
      <c r="E16" s="27" t="s">
        <v>13</v>
      </c>
      <c r="F16" s="25"/>
      <c r="G16" s="26"/>
      <c r="H16" s="11"/>
    </row>
    <row r="17" spans="1:8" ht="18.3" x14ac:dyDescent="0.7">
      <c r="A17" s="7" t="s">
        <v>0</v>
      </c>
      <c r="B17" s="8"/>
      <c r="C17" s="9" t="str">
        <f>IF(B17="répondrai","TB","Faux")</f>
        <v>Faux</v>
      </c>
      <c r="D17" s="1">
        <f t="shared" si="0"/>
        <v>0</v>
      </c>
      <c r="E17" s="7" t="s">
        <v>6</v>
      </c>
      <c r="F17" s="8"/>
      <c r="G17" s="9" t="str">
        <f>IF(F17="aurai répondu","TB","Faux")</f>
        <v>Faux</v>
      </c>
      <c r="H17" s="1">
        <f t="shared" ref="H17:H22" si="5">IF(G17="TB",1,0)</f>
        <v>0</v>
      </c>
    </row>
    <row r="18" spans="1:8" ht="18.3" x14ac:dyDescent="0.7">
      <c r="A18" s="2" t="s">
        <v>1</v>
      </c>
      <c r="B18" s="3"/>
      <c r="C18" s="9" t="str">
        <f>IF(B18="répondras","TB","Faux")</f>
        <v>Faux</v>
      </c>
      <c r="D18" s="1">
        <f t="shared" si="0"/>
        <v>0</v>
      </c>
      <c r="E18" s="2" t="s">
        <v>1</v>
      </c>
      <c r="F18" s="3"/>
      <c r="G18" s="4" t="str">
        <f>IF(F18="auras répondu","TB","Faux")</f>
        <v>Faux</v>
      </c>
      <c r="H18" s="1">
        <f t="shared" si="5"/>
        <v>0</v>
      </c>
    </row>
    <row r="19" spans="1:8" ht="18.3" x14ac:dyDescent="0.7">
      <c r="A19" s="2" t="s">
        <v>2</v>
      </c>
      <c r="B19" s="3"/>
      <c r="C19" s="9" t="str">
        <f>IF(B19="répondra","TB","Faux")</f>
        <v>Faux</v>
      </c>
      <c r="D19" s="1">
        <f t="shared" si="0"/>
        <v>0</v>
      </c>
      <c r="E19" s="2" t="s">
        <v>2</v>
      </c>
      <c r="F19" s="3"/>
      <c r="G19" s="4" t="str">
        <f>IF(F19="aura répondu","TB","Faux")</f>
        <v>Faux</v>
      </c>
      <c r="H19" s="1">
        <f t="shared" si="5"/>
        <v>0</v>
      </c>
    </row>
    <row r="20" spans="1:8" ht="18.3" x14ac:dyDescent="0.7">
      <c r="A20" s="2" t="s">
        <v>3</v>
      </c>
      <c r="B20" s="3"/>
      <c r="C20" s="9" t="str">
        <f>IF(B20="répondrons","TB","Faux")</f>
        <v>Faux</v>
      </c>
      <c r="D20" s="1">
        <f t="shared" si="0"/>
        <v>0</v>
      </c>
      <c r="E20" s="2" t="s">
        <v>3</v>
      </c>
      <c r="F20" s="3"/>
      <c r="G20" s="4" t="str">
        <f>IF(F20="aurons répondu","TB","Faux")</f>
        <v>Faux</v>
      </c>
      <c r="H20" s="1">
        <f t="shared" si="5"/>
        <v>0</v>
      </c>
    </row>
    <row r="21" spans="1:8" ht="18.3" x14ac:dyDescent="0.7">
      <c r="A21" s="2" t="s">
        <v>4</v>
      </c>
      <c r="B21" s="3"/>
      <c r="C21" s="9" t="str">
        <f>IF(B21="répondrez","TB","Faux")</f>
        <v>Faux</v>
      </c>
      <c r="D21" s="1">
        <f t="shared" si="0"/>
        <v>0</v>
      </c>
      <c r="E21" s="2" t="s">
        <v>4</v>
      </c>
      <c r="F21" s="3"/>
      <c r="G21" s="4" t="str">
        <f>IF(F21="aurez répondu","TB","Faux")</f>
        <v>Faux</v>
      </c>
      <c r="H21" s="1">
        <f t="shared" si="5"/>
        <v>0</v>
      </c>
    </row>
    <row r="22" spans="1:8" ht="18.600000000000001" thickBot="1" x14ac:dyDescent="0.75">
      <c r="A22" s="12" t="s">
        <v>5</v>
      </c>
      <c r="B22" s="13"/>
      <c r="C22" s="9" t="str">
        <f>IF(B22="répondront","TB","Faux")</f>
        <v>Faux</v>
      </c>
      <c r="D22" s="1">
        <f t="shared" si="0"/>
        <v>0</v>
      </c>
      <c r="E22" s="12" t="s">
        <v>5</v>
      </c>
      <c r="F22" s="13"/>
      <c r="G22" s="14" t="str">
        <f>IF(F22="auront répondu","TB","Faux")</f>
        <v>Faux</v>
      </c>
      <c r="H22" s="1">
        <f t="shared" si="5"/>
        <v>0</v>
      </c>
    </row>
    <row r="23" spans="1:8" ht="23.4" thickBot="1" x14ac:dyDescent="0.9">
      <c r="A23" s="24" t="s">
        <v>14</v>
      </c>
      <c r="B23" s="25"/>
      <c r="C23" s="26"/>
      <c r="D23" s="10">
        <f t="shared" ref="D23:D29" si="6">IF(C23="TB",1,0)</f>
        <v>0</v>
      </c>
      <c r="E23" s="27" t="s">
        <v>13</v>
      </c>
      <c r="F23" s="25"/>
      <c r="G23" s="26"/>
      <c r="H23" s="11"/>
    </row>
    <row r="24" spans="1:8" ht="18.3" x14ac:dyDescent="0.7">
      <c r="A24" s="7" t="s">
        <v>0</v>
      </c>
      <c r="B24" s="8"/>
      <c r="C24" s="9" t="str">
        <f>IF(B24="répondis","TB","Faux")</f>
        <v>Faux</v>
      </c>
      <c r="D24" s="1">
        <f t="shared" si="6"/>
        <v>0</v>
      </c>
      <c r="E24" s="7" t="s">
        <v>6</v>
      </c>
      <c r="F24" s="8"/>
      <c r="G24" s="9" t="str">
        <f>IF(F24="eus répondu","TB","Faux")</f>
        <v>Faux</v>
      </c>
      <c r="H24" s="1">
        <f t="shared" ref="H24:H29" si="7">IF(G24="TB",1,0)</f>
        <v>0</v>
      </c>
    </row>
    <row r="25" spans="1:8" ht="18.3" x14ac:dyDescent="0.7">
      <c r="A25" s="2" t="s">
        <v>1</v>
      </c>
      <c r="B25" s="3"/>
      <c r="C25" s="9" t="str">
        <f t="shared" ref="C25" si="8">IF(B25="répondis","TB","Faux")</f>
        <v>Faux</v>
      </c>
      <c r="D25" s="1">
        <f t="shared" si="6"/>
        <v>0</v>
      </c>
      <c r="E25" s="2" t="s">
        <v>1</v>
      </c>
      <c r="F25" s="3"/>
      <c r="G25" s="4" t="str">
        <f>IF(F25="eus répondu","TB","Faux")</f>
        <v>Faux</v>
      </c>
      <c r="H25" s="1">
        <f t="shared" si="7"/>
        <v>0</v>
      </c>
    </row>
    <row r="26" spans="1:8" ht="18.3" x14ac:dyDescent="0.7">
      <c r="A26" s="2" t="s">
        <v>2</v>
      </c>
      <c r="B26" s="3"/>
      <c r="C26" s="9" t="str">
        <f>IF(B26="répondit","TB","Faux")</f>
        <v>Faux</v>
      </c>
      <c r="D26" s="1">
        <f t="shared" si="6"/>
        <v>0</v>
      </c>
      <c r="E26" s="2" t="s">
        <v>2</v>
      </c>
      <c r="F26" s="3"/>
      <c r="G26" s="4" t="str">
        <f>IF(F26="eut répondu","TB","Faux")</f>
        <v>Faux</v>
      </c>
      <c r="H26" s="1">
        <f t="shared" si="7"/>
        <v>0</v>
      </c>
    </row>
    <row r="27" spans="1:8" ht="18.3" x14ac:dyDescent="0.7">
      <c r="A27" s="2" t="s">
        <v>3</v>
      </c>
      <c r="B27" s="3"/>
      <c r="C27" s="9" t="str">
        <f>IF(B27="répondîmes","TB","Faux")</f>
        <v>Faux</v>
      </c>
      <c r="D27" s="1">
        <f t="shared" si="6"/>
        <v>0</v>
      </c>
      <c r="E27" s="2" t="s">
        <v>3</v>
      </c>
      <c r="F27" s="3"/>
      <c r="G27" s="4" t="str">
        <f>IF(F27="eûmes répondu","TB","Faux")</f>
        <v>Faux</v>
      </c>
      <c r="H27" s="1">
        <f t="shared" si="7"/>
        <v>0</v>
      </c>
    </row>
    <row r="28" spans="1:8" ht="18.3" x14ac:dyDescent="0.7">
      <c r="A28" s="2" t="s">
        <v>4</v>
      </c>
      <c r="B28" s="3"/>
      <c r="C28" s="9" t="str">
        <f>IF(B28="répondîtes","TB","Faux")</f>
        <v>Faux</v>
      </c>
      <c r="D28" s="1">
        <f t="shared" si="6"/>
        <v>0</v>
      </c>
      <c r="E28" s="2" t="s">
        <v>4</v>
      </c>
      <c r="F28" s="3"/>
      <c r="G28" s="4" t="str">
        <f>IF(F28="eûtes répondu","TB","Faux")</f>
        <v>Faux</v>
      </c>
      <c r="H28" s="1">
        <f t="shared" si="7"/>
        <v>0</v>
      </c>
    </row>
    <row r="29" spans="1:8" ht="18.3" x14ac:dyDescent="0.7">
      <c r="A29" s="2" t="s">
        <v>5</v>
      </c>
      <c r="B29" s="3"/>
      <c r="C29" s="9" t="str">
        <f>IF(B29="répondirent","TB","Faux")</f>
        <v>Faux</v>
      </c>
      <c r="D29" s="1">
        <f t="shared" si="6"/>
        <v>0</v>
      </c>
      <c r="E29" s="2" t="s">
        <v>5</v>
      </c>
      <c r="F29" s="3"/>
      <c r="G29" s="4" t="str">
        <f>IF(F29="eurent répondu","TB","Faux")</f>
        <v>Faux</v>
      </c>
      <c r="H29" s="1">
        <f t="shared" si="7"/>
        <v>0</v>
      </c>
    </row>
  </sheetData>
  <sheetProtection algorithmName="SHA-512" hashValue="ry3RUQAlVu7z2NSdP5VOV4vXZCmPP1ZiMZoez8syoLti4umA0GXg1Y1ijND9ViKRBAPiPN7L/9BLFf9IcSr4Kw==" saltValue="m1hRfobw8gfo42JPgh8Iuw==" spinCount="100000" sheet="1" objects="1" scenarios="1" selectLockedCells="1"/>
  <mergeCells count="11">
    <mergeCell ref="H1:I1"/>
    <mergeCell ref="A23:C23"/>
    <mergeCell ref="E23:G23"/>
    <mergeCell ref="A1:C1"/>
    <mergeCell ref="A2:C2"/>
    <mergeCell ref="A9:C9"/>
    <mergeCell ref="A16:C16"/>
    <mergeCell ref="E2:G2"/>
    <mergeCell ref="E9:G9"/>
    <mergeCell ref="E16:G16"/>
    <mergeCell ref="E1:F1"/>
  </mergeCells>
  <conditionalFormatting sqref="D2:D8 D10:D15 D17:D22">
    <cfRule type="cellIs" dxfId="143" priority="24" operator="equal">
      <formula>0</formula>
    </cfRule>
  </conditionalFormatting>
  <conditionalFormatting sqref="C3:C8 C10:C15 C17:C22">
    <cfRule type="containsText" dxfId="142" priority="22" operator="containsText" text="TB">
      <formula>NOT(ISERROR(SEARCH("TB",C3)))</formula>
    </cfRule>
    <cfRule type="containsText" dxfId="141" priority="23" operator="containsText" text="Faux">
      <formula>NOT(ISERROR(SEARCH("Faux",C3)))</formula>
    </cfRule>
  </conditionalFormatting>
  <conditionalFormatting sqref="H2:H8">
    <cfRule type="cellIs" dxfId="140" priority="21" operator="equal">
      <formula>0</formula>
    </cfRule>
  </conditionalFormatting>
  <conditionalFormatting sqref="G3:G8">
    <cfRule type="containsText" dxfId="139" priority="19" operator="containsText" text="TB">
      <formula>NOT(ISERROR(SEARCH("TB",G3)))</formula>
    </cfRule>
    <cfRule type="containsText" dxfId="138" priority="20" operator="containsText" text="Faux">
      <formula>NOT(ISERROR(SEARCH("Faux",G3)))</formula>
    </cfRule>
  </conditionalFormatting>
  <conditionalFormatting sqref="G17:G22">
    <cfRule type="containsText" dxfId="137" priority="13" operator="containsText" text="TB">
      <formula>NOT(ISERROR(SEARCH("TB",G17)))</formula>
    </cfRule>
    <cfRule type="containsText" dxfId="136" priority="14" operator="containsText" text="Faux">
      <formula>NOT(ISERROR(SEARCH("Faux",G17)))</formula>
    </cfRule>
  </conditionalFormatting>
  <conditionalFormatting sqref="H10:H15">
    <cfRule type="cellIs" dxfId="135" priority="18" operator="equal">
      <formula>0</formula>
    </cfRule>
  </conditionalFormatting>
  <conditionalFormatting sqref="G10:G15">
    <cfRule type="containsText" dxfId="134" priority="16" operator="containsText" text="TB">
      <formula>NOT(ISERROR(SEARCH("TB",G10)))</formula>
    </cfRule>
    <cfRule type="containsText" dxfId="133" priority="17" operator="containsText" text="Faux">
      <formula>NOT(ISERROR(SEARCH("Faux",G10)))</formula>
    </cfRule>
  </conditionalFormatting>
  <conditionalFormatting sqref="H17:H22">
    <cfRule type="cellIs" dxfId="132" priority="15" operator="equal">
      <formula>0</formula>
    </cfRule>
  </conditionalFormatting>
  <conditionalFormatting sqref="D9">
    <cfRule type="cellIs" dxfId="131" priority="12" operator="equal">
      <formula>0</formula>
    </cfRule>
  </conditionalFormatting>
  <conditionalFormatting sqref="H9">
    <cfRule type="cellIs" dxfId="130" priority="11" operator="equal">
      <formula>0</formula>
    </cfRule>
  </conditionalFormatting>
  <conditionalFormatting sqref="D16">
    <cfRule type="cellIs" dxfId="129" priority="10" operator="equal">
      <formula>0</formula>
    </cfRule>
  </conditionalFormatting>
  <conditionalFormatting sqref="H16">
    <cfRule type="cellIs" dxfId="128" priority="9" operator="equal">
      <formula>0</formula>
    </cfRule>
  </conditionalFormatting>
  <conditionalFormatting sqref="D24:D29">
    <cfRule type="cellIs" dxfId="127" priority="8" operator="equal">
      <formula>0</formula>
    </cfRule>
  </conditionalFormatting>
  <conditionalFormatting sqref="C24:C29">
    <cfRule type="containsText" dxfId="126" priority="6" operator="containsText" text="TB">
      <formula>NOT(ISERROR(SEARCH("TB",C24)))</formula>
    </cfRule>
    <cfRule type="containsText" dxfId="125" priority="7" operator="containsText" text="Faux">
      <formula>NOT(ISERROR(SEARCH("Faux",C24)))</formula>
    </cfRule>
  </conditionalFormatting>
  <conditionalFormatting sqref="G24:G29">
    <cfRule type="containsText" dxfId="124" priority="3" operator="containsText" text="TB">
      <formula>NOT(ISERROR(SEARCH("TB",G24)))</formula>
    </cfRule>
    <cfRule type="containsText" dxfId="123" priority="4" operator="containsText" text="Faux">
      <formula>NOT(ISERROR(SEARCH("Faux",G24)))</formula>
    </cfRule>
  </conditionalFormatting>
  <conditionalFormatting sqref="H24:H29">
    <cfRule type="cellIs" dxfId="122" priority="5" operator="equal">
      <formula>0</formula>
    </cfRule>
  </conditionalFormatting>
  <conditionalFormatting sqref="D23">
    <cfRule type="cellIs" dxfId="121" priority="2" operator="equal">
      <formula>0</formula>
    </cfRule>
  </conditionalFormatting>
  <conditionalFormatting sqref="H23">
    <cfRule type="cellIs" dxfId="120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C57B-5F54-4278-9CE9-5571D9B91688}">
  <sheetPr>
    <tabColor rgb="FF00B050"/>
  </sheetPr>
  <dimension ref="A1:I29"/>
  <sheetViews>
    <sheetView workbookViewId="0">
      <selection activeCell="B14" sqref="B14"/>
    </sheetView>
  </sheetViews>
  <sheetFormatPr baseColWidth="10" defaultRowHeight="14.4" x14ac:dyDescent="0.55000000000000004"/>
  <cols>
    <col min="1" max="1" width="20.68359375" customWidth="1"/>
    <col min="2" max="2" width="30.68359375" customWidth="1"/>
    <col min="4" max="4" width="5.68359375" customWidth="1"/>
    <col min="5" max="5" width="20.68359375" customWidth="1"/>
    <col min="6" max="6" width="30.68359375" customWidth="1"/>
    <col min="7" max="7" width="15.68359375" bestFit="1" customWidth="1"/>
    <col min="8" max="8" width="5.68359375" customWidth="1"/>
    <col min="9" max="9" width="24.578125" customWidth="1"/>
  </cols>
  <sheetData>
    <row r="1" spans="1:9" ht="41.25" customHeight="1" thickBot="1" x14ac:dyDescent="0.6">
      <c r="A1" s="28" t="s">
        <v>25</v>
      </c>
      <c r="B1" s="29"/>
      <c r="C1" s="29"/>
      <c r="D1" s="5"/>
      <c r="E1" s="29" t="s">
        <v>7</v>
      </c>
      <c r="F1" s="29"/>
      <c r="G1" s="15">
        <f>SUM(D3:D29)+SUM(H3:H29)</f>
        <v>0</v>
      </c>
      <c r="H1" s="30" t="str">
        <f>IF(G1=48,"Bravo",IF(G1&gt;42,"Pas mal !",IF(G1=36,"Encore un petit effort",IF(G1&lt;36,"Entraîne toi"))))</f>
        <v>Entraîne toi</v>
      </c>
      <c r="I1" s="31"/>
    </row>
    <row r="2" spans="1:9" ht="23.4" thickBot="1" x14ac:dyDescent="0.9">
      <c r="A2" s="24" t="s">
        <v>26</v>
      </c>
      <c r="B2" s="25"/>
      <c r="C2" s="26"/>
      <c r="D2" s="10"/>
      <c r="E2" s="27" t="s">
        <v>27</v>
      </c>
      <c r="F2" s="25"/>
      <c r="G2" s="26"/>
      <c r="H2" s="11"/>
    </row>
    <row r="3" spans="1:9" ht="18.3" x14ac:dyDescent="0.7">
      <c r="A3" s="7" t="s">
        <v>0</v>
      </c>
      <c r="B3" s="8"/>
      <c r="C3" s="9" t="str">
        <f>IF(B3="loue","TB","Faux")</f>
        <v>Faux</v>
      </c>
      <c r="D3" s="1">
        <f t="shared" ref="D3:D22" si="0">IF(C3="TB",1,0)</f>
        <v>0</v>
      </c>
      <c r="E3" s="7" t="s">
        <v>6</v>
      </c>
      <c r="F3" s="8"/>
      <c r="G3" s="9" t="str">
        <f>IF(F3="ai loué","TB","Faux")</f>
        <v>Faux</v>
      </c>
      <c r="H3" s="1">
        <f t="shared" ref="H3:H8" si="1">IF(G3="TB",1,0)</f>
        <v>0</v>
      </c>
    </row>
    <row r="4" spans="1:9" ht="18.3" x14ac:dyDescent="0.7">
      <c r="A4" s="2" t="s">
        <v>1</v>
      </c>
      <c r="B4" s="3"/>
      <c r="C4" s="9" t="str">
        <f>IF(B4="loues","TB","Faux")</f>
        <v>Faux</v>
      </c>
      <c r="D4" s="1">
        <f t="shared" si="0"/>
        <v>0</v>
      </c>
      <c r="E4" s="2" t="s">
        <v>1</v>
      </c>
      <c r="F4" s="3"/>
      <c r="G4" s="9" t="str">
        <f>IF(F4="as loué","TB","Faux")</f>
        <v>Faux</v>
      </c>
      <c r="H4" s="1">
        <f t="shared" si="1"/>
        <v>0</v>
      </c>
    </row>
    <row r="5" spans="1:9" ht="18.3" x14ac:dyDescent="0.7">
      <c r="A5" s="2" t="s">
        <v>2</v>
      </c>
      <c r="B5" s="3"/>
      <c r="C5" s="9" t="str">
        <f t="shared" ref="C5" si="2">IF(B5="loue","TB","Faux")</f>
        <v>Faux</v>
      </c>
      <c r="D5" s="1">
        <f t="shared" si="0"/>
        <v>0</v>
      </c>
      <c r="E5" s="2" t="s">
        <v>2</v>
      </c>
      <c r="F5" s="3"/>
      <c r="G5" s="9" t="str">
        <f>IF(F5="a loué","TB","Faux")</f>
        <v>Faux</v>
      </c>
      <c r="H5" s="1">
        <f t="shared" si="1"/>
        <v>0</v>
      </c>
    </row>
    <row r="6" spans="1:9" ht="18.3" x14ac:dyDescent="0.7">
      <c r="A6" s="2" t="s">
        <v>3</v>
      </c>
      <c r="B6" s="3"/>
      <c r="C6" s="9" t="str">
        <f>IF(B6="louons","TB","Faux")</f>
        <v>Faux</v>
      </c>
      <c r="D6" s="1">
        <f t="shared" si="0"/>
        <v>0</v>
      </c>
      <c r="E6" s="2" t="s">
        <v>3</v>
      </c>
      <c r="F6" s="3"/>
      <c r="G6" s="9" t="str">
        <f>IF(F6="avons loué","TB","Faux")</f>
        <v>Faux</v>
      </c>
      <c r="H6" s="1">
        <f t="shared" si="1"/>
        <v>0</v>
      </c>
    </row>
    <row r="7" spans="1:9" ht="18.3" x14ac:dyDescent="0.7">
      <c r="A7" s="2" t="s">
        <v>4</v>
      </c>
      <c r="B7" s="3"/>
      <c r="C7" s="9" t="str">
        <f>IF(B7="louez","TB","Faux")</f>
        <v>Faux</v>
      </c>
      <c r="D7" s="1">
        <f t="shared" si="0"/>
        <v>0</v>
      </c>
      <c r="E7" s="2" t="s">
        <v>4</v>
      </c>
      <c r="F7" s="3"/>
      <c r="G7" s="9" t="str">
        <f>IF(F7="avez loué","TB","Faux")</f>
        <v>Faux</v>
      </c>
      <c r="H7" s="1">
        <f t="shared" si="1"/>
        <v>0</v>
      </c>
    </row>
    <row r="8" spans="1:9" ht="18.600000000000001" thickBot="1" x14ac:dyDescent="0.75">
      <c r="A8" s="12" t="s">
        <v>5</v>
      </c>
      <c r="B8" s="13"/>
      <c r="C8" s="9" t="str">
        <f>IF(B8="louent","TB","Faux")</f>
        <v>Faux</v>
      </c>
      <c r="D8" s="1">
        <f t="shared" si="0"/>
        <v>0</v>
      </c>
      <c r="E8" s="12" t="s">
        <v>5</v>
      </c>
      <c r="F8" s="13"/>
      <c r="G8" s="9" t="str">
        <f>IF(F8="ont loué","TB","Faux")</f>
        <v>Faux</v>
      </c>
      <c r="H8" s="1">
        <f t="shared" si="1"/>
        <v>0</v>
      </c>
    </row>
    <row r="9" spans="1:9" ht="23.4" thickBot="1" x14ac:dyDescent="0.9">
      <c r="A9" s="24" t="s">
        <v>28</v>
      </c>
      <c r="B9" s="25"/>
      <c r="C9" s="26"/>
      <c r="D9" s="10"/>
      <c r="E9" s="27" t="s">
        <v>29</v>
      </c>
      <c r="F9" s="25"/>
      <c r="G9" s="26"/>
      <c r="H9" s="11"/>
    </row>
    <row r="10" spans="1:9" ht="18.3" x14ac:dyDescent="0.7">
      <c r="A10" s="7" t="s">
        <v>0</v>
      </c>
      <c r="B10" s="8"/>
      <c r="C10" s="9" t="str">
        <f>IF(B10="louais","TB","Faux")</f>
        <v>Faux</v>
      </c>
      <c r="D10" s="1">
        <f t="shared" si="0"/>
        <v>0</v>
      </c>
      <c r="E10" s="7" t="s">
        <v>6</v>
      </c>
      <c r="F10" s="8"/>
      <c r="G10" s="9" t="str">
        <f>IF(F10="avais loué","TB","Faux")</f>
        <v>Faux</v>
      </c>
      <c r="H10" s="1">
        <f t="shared" ref="H10:H15" si="3">IF(G10="TB",1,0)</f>
        <v>0</v>
      </c>
    </row>
    <row r="11" spans="1:9" ht="18.3" x14ac:dyDescent="0.7">
      <c r="A11" s="2" t="s">
        <v>1</v>
      </c>
      <c r="B11" s="3"/>
      <c r="C11" s="4" t="str">
        <f>IF(B11="louais","TB","Faux")</f>
        <v>Faux</v>
      </c>
      <c r="D11" s="1">
        <f t="shared" si="0"/>
        <v>0</v>
      </c>
      <c r="E11" s="2" t="s">
        <v>1</v>
      </c>
      <c r="F11" s="3"/>
      <c r="G11" s="9" t="str">
        <f>IF(F11="avais loué","TB","Faux")</f>
        <v>Faux</v>
      </c>
      <c r="H11" s="1">
        <f t="shared" si="3"/>
        <v>0</v>
      </c>
    </row>
    <row r="12" spans="1:9" ht="18.3" x14ac:dyDescent="0.7">
      <c r="A12" s="2" t="s">
        <v>2</v>
      </c>
      <c r="B12" s="3"/>
      <c r="C12" s="4" t="str">
        <f>IF(B12="louait","TB","Faux")</f>
        <v>Faux</v>
      </c>
      <c r="D12" s="1">
        <f t="shared" si="0"/>
        <v>0</v>
      </c>
      <c r="E12" s="2" t="s">
        <v>2</v>
      </c>
      <c r="F12" s="3"/>
      <c r="G12" s="9" t="str">
        <f>IF(F12="avait loué","TB","Faux")</f>
        <v>Faux</v>
      </c>
      <c r="H12" s="1">
        <f t="shared" si="3"/>
        <v>0</v>
      </c>
    </row>
    <row r="13" spans="1:9" ht="18.3" x14ac:dyDescent="0.7">
      <c r="A13" s="2" t="s">
        <v>3</v>
      </c>
      <c r="B13" s="3"/>
      <c r="C13" s="4" t="str">
        <f>IF(B13="louions","TB","Faux")</f>
        <v>Faux</v>
      </c>
      <c r="D13" s="1">
        <f t="shared" si="0"/>
        <v>0</v>
      </c>
      <c r="E13" s="2" t="s">
        <v>3</v>
      </c>
      <c r="F13" s="3"/>
      <c r="G13" s="9" t="str">
        <f>IF(F13="avions loué","TB","Faux")</f>
        <v>Faux</v>
      </c>
      <c r="H13" s="1">
        <f t="shared" si="3"/>
        <v>0</v>
      </c>
    </row>
    <row r="14" spans="1:9" ht="18.3" x14ac:dyDescent="0.7">
      <c r="A14" s="2" t="s">
        <v>4</v>
      </c>
      <c r="B14" s="3"/>
      <c r="C14" s="4" t="str">
        <f>IF(B14="louiez","TB","Faux")</f>
        <v>Faux</v>
      </c>
      <c r="D14" s="1">
        <f t="shared" si="0"/>
        <v>0</v>
      </c>
      <c r="E14" s="2" t="s">
        <v>4</v>
      </c>
      <c r="F14" s="3"/>
      <c r="G14" s="9" t="str">
        <f>IF(F14="aviez loué","TB","Faux")</f>
        <v>Faux</v>
      </c>
      <c r="H14" s="1">
        <f t="shared" si="3"/>
        <v>0</v>
      </c>
    </row>
    <row r="15" spans="1:9" ht="18.600000000000001" thickBot="1" x14ac:dyDescent="0.75">
      <c r="A15" s="12" t="s">
        <v>5</v>
      </c>
      <c r="B15" s="13"/>
      <c r="C15" s="14" t="str">
        <f>IF(B15="louaient","TB","Faux")</f>
        <v>Faux</v>
      </c>
      <c r="D15" s="1">
        <f t="shared" si="0"/>
        <v>0</v>
      </c>
      <c r="E15" s="12" t="s">
        <v>5</v>
      </c>
      <c r="F15" s="13"/>
      <c r="G15" s="9" t="str">
        <f>IF(F15="avaient loué","TB","Faux")</f>
        <v>Faux</v>
      </c>
      <c r="H15" s="1">
        <f t="shared" si="3"/>
        <v>0</v>
      </c>
    </row>
    <row r="16" spans="1:9" ht="23.4" thickBot="1" x14ac:dyDescent="0.9">
      <c r="A16" s="24" t="s">
        <v>30</v>
      </c>
      <c r="B16" s="25"/>
      <c r="C16" s="26"/>
      <c r="D16" s="10"/>
      <c r="E16" s="27" t="s">
        <v>31</v>
      </c>
      <c r="F16" s="25"/>
      <c r="G16" s="26"/>
      <c r="H16" s="11"/>
    </row>
    <row r="17" spans="1:8" ht="18.3" x14ac:dyDescent="0.7">
      <c r="A17" s="7" t="s">
        <v>0</v>
      </c>
      <c r="B17" s="8"/>
      <c r="C17" s="9" t="str">
        <f>IF(B17="louerai","TB","Faux")</f>
        <v>Faux</v>
      </c>
      <c r="D17" s="1">
        <f t="shared" si="0"/>
        <v>0</v>
      </c>
      <c r="E17" s="7" t="s">
        <v>6</v>
      </c>
      <c r="F17" s="8"/>
      <c r="G17" s="9" t="str">
        <f>IF(F17="aurai loué","TB","Faux")</f>
        <v>Faux</v>
      </c>
      <c r="H17" s="1">
        <f t="shared" ref="H17:H22" si="4">IF(G17="TB",1,0)</f>
        <v>0</v>
      </c>
    </row>
    <row r="18" spans="1:8" ht="18.3" x14ac:dyDescent="0.7">
      <c r="A18" s="2" t="s">
        <v>1</v>
      </c>
      <c r="B18" s="3"/>
      <c r="C18" s="4" t="str">
        <f>IF(B18="loueras","TB","Faux")</f>
        <v>Faux</v>
      </c>
      <c r="D18" s="1">
        <f t="shared" si="0"/>
        <v>0</v>
      </c>
      <c r="E18" s="2" t="s">
        <v>1</v>
      </c>
      <c r="F18" s="3"/>
      <c r="G18" s="4" t="str">
        <f>IF(F18="auras loué","TB","Faux")</f>
        <v>Faux</v>
      </c>
      <c r="H18" s="1">
        <f t="shared" si="4"/>
        <v>0</v>
      </c>
    </row>
    <row r="19" spans="1:8" ht="18.3" x14ac:dyDescent="0.7">
      <c r="A19" s="2" t="s">
        <v>2</v>
      </c>
      <c r="B19" s="3"/>
      <c r="C19" s="4" t="str">
        <f>IF(B19="louera","TB","Faux")</f>
        <v>Faux</v>
      </c>
      <c r="D19" s="1">
        <f t="shared" si="0"/>
        <v>0</v>
      </c>
      <c r="E19" s="2" t="s">
        <v>2</v>
      </c>
      <c r="F19" s="3"/>
      <c r="G19" s="4" t="str">
        <f>IF(F19="aura loué","TB","Faux")</f>
        <v>Faux</v>
      </c>
      <c r="H19" s="1">
        <f t="shared" si="4"/>
        <v>0</v>
      </c>
    </row>
    <row r="20" spans="1:8" ht="18.3" x14ac:dyDescent="0.7">
      <c r="A20" s="2" t="s">
        <v>3</v>
      </c>
      <c r="B20" s="3"/>
      <c r="C20" s="4" t="str">
        <f>IF(B20="louerons","TB","Faux")</f>
        <v>Faux</v>
      </c>
      <c r="D20" s="1">
        <f t="shared" si="0"/>
        <v>0</v>
      </c>
      <c r="E20" s="2" t="s">
        <v>3</v>
      </c>
      <c r="F20" s="3"/>
      <c r="G20" s="4" t="str">
        <f>IF(F20="aurons loué","TB","Faux")</f>
        <v>Faux</v>
      </c>
      <c r="H20" s="1">
        <f t="shared" si="4"/>
        <v>0</v>
      </c>
    </row>
    <row r="21" spans="1:8" ht="18.3" x14ac:dyDescent="0.7">
      <c r="A21" s="2" t="s">
        <v>4</v>
      </c>
      <c r="B21" s="3"/>
      <c r="C21" s="4" t="str">
        <f>IF(B21="louerez","TB","Faux")</f>
        <v>Faux</v>
      </c>
      <c r="D21" s="1">
        <f t="shared" si="0"/>
        <v>0</v>
      </c>
      <c r="E21" s="2" t="s">
        <v>4</v>
      </c>
      <c r="F21" s="3"/>
      <c r="G21" s="4" t="str">
        <f>IF(F21="aurez loué","TB","Faux")</f>
        <v>Faux</v>
      </c>
      <c r="H21" s="1">
        <f t="shared" si="4"/>
        <v>0</v>
      </c>
    </row>
    <row r="22" spans="1:8" ht="18.600000000000001" thickBot="1" x14ac:dyDescent="0.75">
      <c r="A22" s="2" t="s">
        <v>5</v>
      </c>
      <c r="B22" s="3"/>
      <c r="C22" s="4" t="str">
        <f>IF(B22="loueront","TB","Faux")</f>
        <v>Faux</v>
      </c>
      <c r="D22" s="1">
        <f t="shared" si="0"/>
        <v>0</v>
      </c>
      <c r="E22" s="2" t="s">
        <v>5</v>
      </c>
      <c r="F22" s="3"/>
      <c r="G22" s="4" t="str">
        <f>IF(F22="auront loué","TB","Faux")</f>
        <v>Faux</v>
      </c>
      <c r="H22" s="1">
        <f t="shared" si="4"/>
        <v>0</v>
      </c>
    </row>
    <row r="23" spans="1:8" ht="23.4" thickBot="1" x14ac:dyDescent="0.9">
      <c r="A23" s="24" t="s">
        <v>32</v>
      </c>
      <c r="B23" s="25"/>
      <c r="C23" s="26"/>
      <c r="D23" s="10"/>
      <c r="E23" s="27" t="s">
        <v>33</v>
      </c>
      <c r="F23" s="25"/>
      <c r="G23" s="26"/>
      <c r="H23" s="11"/>
    </row>
    <row r="24" spans="1:8" ht="18.3" x14ac:dyDescent="0.7">
      <c r="A24" s="7" t="s">
        <v>0</v>
      </c>
      <c r="B24" s="8"/>
      <c r="C24" s="9" t="str">
        <f>IF(B24="louai","TB","Faux")</f>
        <v>Faux</v>
      </c>
      <c r="D24" s="1">
        <f t="shared" ref="D24:D29" si="5">IF(C24="TB",1,0)</f>
        <v>0</v>
      </c>
      <c r="E24" s="7" t="s">
        <v>6</v>
      </c>
      <c r="F24" s="8"/>
      <c r="G24" s="9" t="str">
        <f>IF(F24="eus loué","TB","Faux")</f>
        <v>Faux</v>
      </c>
      <c r="H24" s="1">
        <f t="shared" ref="H24:H29" si="6">IF(G24="TB",1,0)</f>
        <v>0</v>
      </c>
    </row>
    <row r="25" spans="1:8" ht="18.3" x14ac:dyDescent="0.7">
      <c r="A25" s="2" t="s">
        <v>1</v>
      </c>
      <c r="B25" s="3"/>
      <c r="C25" s="9" t="str">
        <f>IF(B25="louas","TB","Faux")</f>
        <v>Faux</v>
      </c>
      <c r="D25" s="1">
        <f t="shared" si="5"/>
        <v>0</v>
      </c>
      <c r="E25" s="2" t="s">
        <v>1</v>
      </c>
      <c r="F25" s="3"/>
      <c r="G25" s="9" t="str">
        <f>IF(F25="eus loué","TB","Faux")</f>
        <v>Faux</v>
      </c>
      <c r="H25" s="1">
        <f t="shared" si="6"/>
        <v>0</v>
      </c>
    </row>
    <row r="26" spans="1:8" ht="18.3" x14ac:dyDescent="0.7">
      <c r="A26" s="2" t="s">
        <v>2</v>
      </c>
      <c r="B26" s="3"/>
      <c r="C26" s="9" t="str">
        <f>IF(B26="loua","TB","Faux")</f>
        <v>Faux</v>
      </c>
      <c r="D26" s="1">
        <f t="shared" si="5"/>
        <v>0</v>
      </c>
      <c r="E26" s="2" t="s">
        <v>2</v>
      </c>
      <c r="F26" s="3"/>
      <c r="G26" s="9" t="str">
        <f>IF(F26="eut loué","TB","Faux")</f>
        <v>Faux</v>
      </c>
      <c r="H26" s="1">
        <f t="shared" si="6"/>
        <v>0</v>
      </c>
    </row>
    <row r="27" spans="1:8" ht="18.3" x14ac:dyDescent="0.7">
      <c r="A27" s="2" t="s">
        <v>3</v>
      </c>
      <c r="B27" s="3"/>
      <c r="C27" s="9" t="str">
        <f>IF(B27="louâmes","TB","Faux")</f>
        <v>Faux</v>
      </c>
      <c r="D27" s="1">
        <f t="shared" si="5"/>
        <v>0</v>
      </c>
      <c r="E27" s="2" t="s">
        <v>3</v>
      </c>
      <c r="F27" s="3"/>
      <c r="G27" s="9" t="str">
        <f>IF(F27="eûmes loué","TB","Faux")</f>
        <v>Faux</v>
      </c>
      <c r="H27" s="1">
        <f t="shared" si="6"/>
        <v>0</v>
      </c>
    </row>
    <row r="28" spans="1:8" ht="18.3" x14ac:dyDescent="0.7">
      <c r="A28" s="2" t="s">
        <v>4</v>
      </c>
      <c r="B28" s="3"/>
      <c r="C28" s="9" t="str">
        <f>IF(B28="louâtes","TB","Faux")</f>
        <v>Faux</v>
      </c>
      <c r="D28" s="1">
        <f t="shared" si="5"/>
        <v>0</v>
      </c>
      <c r="E28" s="2" t="s">
        <v>4</v>
      </c>
      <c r="F28" s="3"/>
      <c r="G28" s="9" t="str">
        <f>IF(F28="eûtes loué","TB","Faux")</f>
        <v>Faux</v>
      </c>
      <c r="H28" s="1">
        <f t="shared" si="6"/>
        <v>0</v>
      </c>
    </row>
    <row r="29" spans="1:8" ht="18.3" x14ac:dyDescent="0.7">
      <c r="A29" s="2" t="s">
        <v>5</v>
      </c>
      <c r="B29" s="3"/>
      <c r="C29" s="9" t="str">
        <f>IF(B29="louérent","TB","Faux")</f>
        <v>Faux</v>
      </c>
      <c r="D29" s="1">
        <f t="shared" si="5"/>
        <v>0</v>
      </c>
      <c r="E29" s="2" t="s">
        <v>5</v>
      </c>
      <c r="F29" s="3"/>
      <c r="G29" s="9" t="str">
        <f>IF(F29="eurent loué","TB","Faux")</f>
        <v>Faux</v>
      </c>
      <c r="H29" s="1">
        <f t="shared" si="6"/>
        <v>0</v>
      </c>
    </row>
  </sheetData>
  <sheetProtection algorithmName="SHA-512" hashValue="i8pGgEcYtrqxIBaTRxPZEQbSwaIfX+bLZXafNRnjw7a0bzGCqh6ObLfDOy1zOlu8ioepuORa9OG+xZaWgC/dcQ==" saltValue="gB5dGoaKJGl3OLI1FrEPlg==" spinCount="100000" sheet="1" objects="1" scenarios="1" selectLockedCells="1"/>
  <mergeCells count="11">
    <mergeCell ref="H1:I1"/>
    <mergeCell ref="A2:C2"/>
    <mergeCell ref="E2:G2"/>
    <mergeCell ref="A9:C9"/>
    <mergeCell ref="E9:G9"/>
    <mergeCell ref="A16:C16"/>
    <mergeCell ref="E16:G16"/>
    <mergeCell ref="A23:C23"/>
    <mergeCell ref="E23:G23"/>
    <mergeCell ref="A1:C1"/>
    <mergeCell ref="E1:F1"/>
  </mergeCells>
  <conditionalFormatting sqref="D2:D8 D10:D15 D17:D22">
    <cfRule type="cellIs" dxfId="119" priority="24" operator="equal">
      <formula>0</formula>
    </cfRule>
  </conditionalFormatting>
  <conditionalFormatting sqref="C17:C22 C10:C15 C3:C8">
    <cfRule type="containsText" dxfId="118" priority="22" operator="containsText" text="TB">
      <formula>NOT(ISERROR(SEARCH("TB",C3)))</formula>
    </cfRule>
    <cfRule type="containsText" dxfId="117" priority="23" operator="containsText" text="Faux">
      <formula>NOT(ISERROR(SEARCH("Faux",C3)))</formula>
    </cfRule>
  </conditionalFormatting>
  <conditionalFormatting sqref="H2:H8">
    <cfRule type="cellIs" dxfId="116" priority="21" operator="equal">
      <formula>0</formula>
    </cfRule>
  </conditionalFormatting>
  <conditionalFormatting sqref="G3:G8">
    <cfRule type="containsText" dxfId="115" priority="19" operator="containsText" text="TB">
      <formula>NOT(ISERROR(SEARCH("TB",G3)))</formula>
    </cfRule>
    <cfRule type="containsText" dxfId="114" priority="20" operator="containsText" text="Faux">
      <formula>NOT(ISERROR(SEARCH("Faux",G3)))</formula>
    </cfRule>
  </conditionalFormatting>
  <conditionalFormatting sqref="G17:G22">
    <cfRule type="containsText" dxfId="113" priority="13" operator="containsText" text="TB">
      <formula>NOT(ISERROR(SEARCH("TB",G17)))</formula>
    </cfRule>
    <cfRule type="containsText" dxfId="112" priority="14" operator="containsText" text="Faux">
      <formula>NOT(ISERROR(SEARCH("Faux",G17)))</formula>
    </cfRule>
  </conditionalFormatting>
  <conditionalFormatting sqref="H10:H15">
    <cfRule type="cellIs" dxfId="111" priority="18" operator="equal">
      <formula>0</formula>
    </cfRule>
  </conditionalFormatting>
  <conditionalFormatting sqref="G10:G15">
    <cfRule type="containsText" dxfId="110" priority="16" operator="containsText" text="TB">
      <formula>NOT(ISERROR(SEARCH("TB",G10)))</formula>
    </cfRule>
    <cfRule type="containsText" dxfId="109" priority="17" operator="containsText" text="Faux">
      <formula>NOT(ISERROR(SEARCH("Faux",G10)))</formula>
    </cfRule>
  </conditionalFormatting>
  <conditionalFormatting sqref="H17:H22">
    <cfRule type="cellIs" dxfId="108" priority="15" operator="equal">
      <formula>0</formula>
    </cfRule>
  </conditionalFormatting>
  <conditionalFormatting sqref="D9">
    <cfRule type="cellIs" dxfId="107" priority="12" operator="equal">
      <formula>0</formula>
    </cfRule>
  </conditionalFormatting>
  <conditionalFormatting sqref="H9">
    <cfRule type="cellIs" dxfId="106" priority="11" operator="equal">
      <formula>0</formula>
    </cfRule>
  </conditionalFormatting>
  <conditionalFormatting sqref="D16">
    <cfRule type="cellIs" dxfId="105" priority="10" operator="equal">
      <formula>0</formula>
    </cfRule>
  </conditionalFormatting>
  <conditionalFormatting sqref="H16">
    <cfRule type="cellIs" dxfId="104" priority="9" operator="equal">
      <formula>0</formula>
    </cfRule>
  </conditionalFormatting>
  <conditionalFormatting sqref="D24:D29">
    <cfRule type="cellIs" dxfId="103" priority="8" operator="equal">
      <formula>0</formula>
    </cfRule>
  </conditionalFormatting>
  <conditionalFormatting sqref="C24:C29">
    <cfRule type="containsText" dxfId="102" priority="6" operator="containsText" text="TB">
      <formula>NOT(ISERROR(SEARCH("TB",C24)))</formula>
    </cfRule>
    <cfRule type="containsText" dxfId="101" priority="7" operator="containsText" text="Faux">
      <formula>NOT(ISERROR(SEARCH("Faux",C24)))</formula>
    </cfRule>
  </conditionalFormatting>
  <conditionalFormatting sqref="G24:G29">
    <cfRule type="containsText" dxfId="100" priority="3" operator="containsText" text="TB">
      <formula>NOT(ISERROR(SEARCH("TB",G24)))</formula>
    </cfRule>
    <cfRule type="containsText" dxfId="99" priority="4" operator="containsText" text="Faux">
      <formula>NOT(ISERROR(SEARCH("Faux",G24)))</formula>
    </cfRule>
  </conditionalFormatting>
  <conditionalFormatting sqref="H24:H29">
    <cfRule type="cellIs" dxfId="98" priority="5" operator="equal">
      <formula>0</formula>
    </cfRule>
  </conditionalFormatting>
  <conditionalFormatting sqref="D23">
    <cfRule type="cellIs" dxfId="97" priority="2" operator="equal">
      <formula>0</formula>
    </cfRule>
  </conditionalFormatting>
  <conditionalFormatting sqref="H23">
    <cfRule type="cellIs" dxfId="96" priority="1" operator="equal">
      <formula>0</formula>
    </cfRule>
  </conditionalFormatting>
  <pageMargins left="0.7" right="0.7" top="0.75" bottom="0.75" header="0.3" footer="0.3"/>
  <ignoredErrors>
    <ignoredError sqref="C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1FA1B-B501-464A-9428-9A30F82F4168}">
  <sheetPr>
    <tabColor rgb="FF0070C0"/>
  </sheetPr>
  <dimension ref="A1:I29"/>
  <sheetViews>
    <sheetView tabSelected="1" workbookViewId="0">
      <selection activeCell="B10" sqref="B10"/>
    </sheetView>
  </sheetViews>
  <sheetFormatPr baseColWidth="10" defaultRowHeight="14.4" x14ac:dyDescent="0.55000000000000004"/>
  <cols>
    <col min="1" max="1" width="20.68359375" customWidth="1"/>
    <col min="2" max="2" width="30.68359375" customWidth="1"/>
    <col min="4" max="4" width="5.68359375" customWidth="1"/>
    <col min="5" max="5" width="20.68359375" customWidth="1"/>
    <col min="6" max="6" width="30.68359375" customWidth="1"/>
    <col min="7" max="7" width="15.68359375" bestFit="1" customWidth="1"/>
    <col min="8" max="8" width="5.68359375" customWidth="1"/>
    <col min="9" max="9" width="24.578125" customWidth="1"/>
  </cols>
  <sheetData>
    <row r="1" spans="1:9" ht="41.25" customHeight="1" thickBot="1" x14ac:dyDescent="0.6">
      <c r="A1" s="28" t="s">
        <v>34</v>
      </c>
      <c r="B1" s="29"/>
      <c r="C1" s="29"/>
      <c r="D1" s="5"/>
      <c r="E1" s="29" t="s">
        <v>7</v>
      </c>
      <c r="F1" s="29"/>
      <c r="G1" s="15">
        <f>SUM(D3:D29)+SUM(H3:H29)</f>
        <v>0</v>
      </c>
      <c r="H1" s="30" t="str">
        <f>IF(G1=48,"Bravo",IF(G1&gt;42,"Pas mal !",IF(G1=36,"Encore un petit effort",IF(G1&lt;36,"Entraîne toi"))))</f>
        <v>Entraîne toi</v>
      </c>
      <c r="I1" s="31"/>
    </row>
    <row r="2" spans="1:9" ht="23.4" thickBot="1" x14ac:dyDescent="0.9">
      <c r="A2" s="24" t="s">
        <v>35</v>
      </c>
      <c r="B2" s="25"/>
      <c r="C2" s="26"/>
      <c r="D2" s="10"/>
      <c r="E2" s="27" t="s">
        <v>36</v>
      </c>
      <c r="F2" s="25"/>
      <c r="G2" s="26"/>
      <c r="H2" s="11"/>
    </row>
    <row r="3" spans="1:9" ht="18.3" x14ac:dyDescent="0.7">
      <c r="A3" s="7" t="s">
        <v>0</v>
      </c>
      <c r="B3" s="8"/>
      <c r="C3" s="9" t="str">
        <f>IF(B3="finis","TB","Faux")</f>
        <v>Faux</v>
      </c>
      <c r="D3" s="1">
        <f t="shared" ref="D3:D22" si="0">IF(C3="TB",1,0)</f>
        <v>0</v>
      </c>
      <c r="E3" s="7" t="s">
        <v>6</v>
      </c>
      <c r="F3" s="8"/>
      <c r="G3" s="9" t="str">
        <f>IF(F3="ai fini","TB","Faux")</f>
        <v>Faux</v>
      </c>
      <c r="H3" s="1">
        <f t="shared" ref="H3:H8" si="1">IF(G3="TB",1,0)</f>
        <v>0</v>
      </c>
    </row>
    <row r="4" spans="1:9" ht="18.3" x14ac:dyDescent="0.7">
      <c r="A4" s="2" t="s">
        <v>1</v>
      </c>
      <c r="B4" s="3"/>
      <c r="C4" s="9" t="str">
        <f t="shared" ref="C4" si="2">IF(B4="finis","TB","Faux")</f>
        <v>Faux</v>
      </c>
      <c r="D4" s="1">
        <f t="shared" si="0"/>
        <v>0</v>
      </c>
      <c r="E4" s="2" t="s">
        <v>1</v>
      </c>
      <c r="F4" s="3"/>
      <c r="G4" s="9" t="str">
        <f>IF(F4="as fini","TB","Faux")</f>
        <v>Faux</v>
      </c>
      <c r="H4" s="1">
        <f t="shared" si="1"/>
        <v>0</v>
      </c>
    </row>
    <row r="5" spans="1:9" ht="18.3" x14ac:dyDescent="0.7">
      <c r="A5" s="2" t="s">
        <v>2</v>
      </c>
      <c r="B5" s="3"/>
      <c r="C5" s="9" t="str">
        <f>IF(B5="finit","TB","Faux")</f>
        <v>Faux</v>
      </c>
      <c r="D5" s="1">
        <f t="shared" si="0"/>
        <v>0</v>
      </c>
      <c r="E5" s="2" t="s">
        <v>2</v>
      </c>
      <c r="F5" s="3"/>
      <c r="G5" s="9" t="str">
        <f>IF(F5="a fini","TB","Faux")</f>
        <v>Faux</v>
      </c>
      <c r="H5" s="1">
        <f t="shared" si="1"/>
        <v>0</v>
      </c>
    </row>
    <row r="6" spans="1:9" ht="18.3" x14ac:dyDescent="0.7">
      <c r="A6" s="2" t="s">
        <v>3</v>
      </c>
      <c r="B6" s="3"/>
      <c r="C6" s="9" t="str">
        <f>IF(B6="finissons","TB","Faux")</f>
        <v>Faux</v>
      </c>
      <c r="D6" s="1">
        <f t="shared" si="0"/>
        <v>0</v>
      </c>
      <c r="E6" s="2" t="s">
        <v>3</v>
      </c>
      <c r="F6" s="3"/>
      <c r="G6" s="9" t="str">
        <f>IF(F6="avons fini","TB","Faux")</f>
        <v>Faux</v>
      </c>
      <c r="H6" s="1">
        <f t="shared" si="1"/>
        <v>0</v>
      </c>
    </row>
    <row r="7" spans="1:9" ht="18.3" x14ac:dyDescent="0.7">
      <c r="A7" s="2" t="s">
        <v>4</v>
      </c>
      <c r="B7" s="3"/>
      <c r="C7" s="9" t="str">
        <f>IF(B7="finissez","TB","Faux")</f>
        <v>Faux</v>
      </c>
      <c r="D7" s="1">
        <f t="shared" si="0"/>
        <v>0</v>
      </c>
      <c r="E7" s="2" t="s">
        <v>4</v>
      </c>
      <c r="F7" s="3"/>
      <c r="G7" s="9" t="str">
        <f>IF(F7="avez fini","TB","Faux")</f>
        <v>Faux</v>
      </c>
      <c r="H7" s="1">
        <f t="shared" si="1"/>
        <v>0</v>
      </c>
    </row>
    <row r="8" spans="1:9" ht="18.600000000000001" thickBot="1" x14ac:dyDescent="0.75">
      <c r="A8" s="12" t="s">
        <v>5</v>
      </c>
      <c r="B8" s="13"/>
      <c r="C8" s="9" t="str">
        <f>IF(B8="finissent","TB","Faux")</f>
        <v>Faux</v>
      </c>
      <c r="D8" s="1">
        <f t="shared" si="0"/>
        <v>0</v>
      </c>
      <c r="E8" s="12" t="s">
        <v>5</v>
      </c>
      <c r="F8" s="13"/>
      <c r="G8" s="9" t="str">
        <f>IF(F8="ont fini","TB","Faux")</f>
        <v>Faux</v>
      </c>
      <c r="H8" s="1">
        <f t="shared" si="1"/>
        <v>0</v>
      </c>
    </row>
    <row r="9" spans="1:9" ht="23.4" thickBot="1" x14ac:dyDescent="0.9">
      <c r="A9" s="24" t="s">
        <v>37</v>
      </c>
      <c r="B9" s="25"/>
      <c r="C9" s="26"/>
      <c r="D9" s="10"/>
      <c r="E9" s="27" t="s">
        <v>38</v>
      </c>
      <c r="F9" s="25"/>
      <c r="G9" s="26"/>
      <c r="H9" s="11"/>
    </row>
    <row r="10" spans="1:9" ht="18.3" x14ac:dyDescent="0.7">
      <c r="A10" s="7" t="s">
        <v>0</v>
      </c>
      <c r="B10" s="8"/>
      <c r="C10" s="9" t="str">
        <f>IF(B10="finissais","TB","Faux")</f>
        <v>Faux</v>
      </c>
      <c r="D10" s="1">
        <f t="shared" si="0"/>
        <v>0</v>
      </c>
      <c r="E10" s="7" t="s">
        <v>6</v>
      </c>
      <c r="F10" s="8"/>
      <c r="G10" s="9" t="str">
        <f>IF(F10="avais fini","TB","Faux")</f>
        <v>Faux</v>
      </c>
      <c r="H10" s="1">
        <f t="shared" ref="H10:H15" si="3">IF(G10="TB",1,0)</f>
        <v>0</v>
      </c>
    </row>
    <row r="11" spans="1:9" ht="18.3" x14ac:dyDescent="0.7">
      <c r="A11" s="2" t="s">
        <v>1</v>
      </c>
      <c r="B11" s="3"/>
      <c r="C11" s="9" t="str">
        <f>IF(B11="finissais","TB","Faux")</f>
        <v>Faux</v>
      </c>
      <c r="D11" s="1">
        <f t="shared" si="0"/>
        <v>0</v>
      </c>
      <c r="E11" s="2" t="s">
        <v>1</v>
      </c>
      <c r="F11" s="3"/>
      <c r="G11" s="9" t="str">
        <f>IF(F11="avais fini","TB","Faux")</f>
        <v>Faux</v>
      </c>
      <c r="H11" s="1">
        <f t="shared" si="3"/>
        <v>0</v>
      </c>
    </row>
    <row r="12" spans="1:9" ht="18.3" x14ac:dyDescent="0.7">
      <c r="A12" s="2" t="s">
        <v>2</v>
      </c>
      <c r="B12" s="3"/>
      <c r="C12" s="9" t="str">
        <f>IF(B12="finissait","TB","Faux")</f>
        <v>Faux</v>
      </c>
      <c r="D12" s="1">
        <f t="shared" si="0"/>
        <v>0</v>
      </c>
      <c r="E12" s="2" t="s">
        <v>2</v>
      </c>
      <c r="F12" s="3"/>
      <c r="G12" s="9" t="str">
        <f>IF(F12="avait fini","TB","Faux")</f>
        <v>Faux</v>
      </c>
      <c r="H12" s="1">
        <f t="shared" si="3"/>
        <v>0</v>
      </c>
    </row>
    <row r="13" spans="1:9" ht="18.3" x14ac:dyDescent="0.7">
      <c r="A13" s="2" t="s">
        <v>3</v>
      </c>
      <c r="B13" s="3"/>
      <c r="C13" s="9" t="str">
        <f>IF(B13="finissions","TB","Faux")</f>
        <v>Faux</v>
      </c>
      <c r="D13" s="1">
        <f t="shared" si="0"/>
        <v>0</v>
      </c>
      <c r="E13" s="2" t="s">
        <v>3</v>
      </c>
      <c r="F13" s="3"/>
      <c r="G13" s="9" t="str">
        <f>IF(F13="avions fini","TB","Faux")</f>
        <v>Faux</v>
      </c>
      <c r="H13" s="1">
        <f t="shared" si="3"/>
        <v>0</v>
      </c>
    </row>
    <row r="14" spans="1:9" ht="18.3" x14ac:dyDescent="0.7">
      <c r="A14" s="2" t="s">
        <v>4</v>
      </c>
      <c r="B14" s="3"/>
      <c r="C14" s="4" t="str">
        <f>IF(B14="finissiez","TB","Faux")</f>
        <v>Faux</v>
      </c>
      <c r="D14" s="1">
        <f t="shared" si="0"/>
        <v>0</v>
      </c>
      <c r="E14" s="2" t="s">
        <v>4</v>
      </c>
      <c r="F14" s="3"/>
      <c r="G14" s="9" t="str">
        <f>IF(F14="aviez fini","TB","Faux")</f>
        <v>Faux</v>
      </c>
      <c r="H14" s="1">
        <f t="shared" si="3"/>
        <v>0</v>
      </c>
    </row>
    <row r="15" spans="1:9" ht="18.600000000000001" thickBot="1" x14ac:dyDescent="0.75">
      <c r="A15" s="12" t="s">
        <v>5</v>
      </c>
      <c r="B15" s="13"/>
      <c r="C15" s="14" t="str">
        <f>IF(B15="finissaient","TB","Faux")</f>
        <v>Faux</v>
      </c>
      <c r="D15" s="1">
        <f t="shared" si="0"/>
        <v>0</v>
      </c>
      <c r="E15" s="12" t="s">
        <v>5</v>
      </c>
      <c r="F15" s="13"/>
      <c r="G15" s="9" t="str">
        <f>IF(F15="avaient fini","TB","Faux")</f>
        <v>Faux</v>
      </c>
      <c r="H15" s="1">
        <f t="shared" si="3"/>
        <v>0</v>
      </c>
    </row>
    <row r="16" spans="1:9" ht="23.4" thickBot="1" x14ac:dyDescent="0.9">
      <c r="A16" s="24" t="s">
        <v>39</v>
      </c>
      <c r="B16" s="25"/>
      <c r="C16" s="26"/>
      <c r="D16" s="10"/>
      <c r="E16" s="27" t="s">
        <v>40</v>
      </c>
      <c r="F16" s="25"/>
      <c r="G16" s="26"/>
      <c r="H16" s="11"/>
    </row>
    <row r="17" spans="1:8" ht="18.3" x14ac:dyDescent="0.7">
      <c r="A17" s="7" t="s">
        <v>0</v>
      </c>
      <c r="B17" s="8"/>
      <c r="C17" s="9" t="str">
        <f>IF(B17="finirai","TB","Faux")</f>
        <v>Faux</v>
      </c>
      <c r="D17" s="1">
        <f t="shared" si="0"/>
        <v>0</v>
      </c>
      <c r="E17" s="7" t="s">
        <v>6</v>
      </c>
      <c r="F17" s="8"/>
      <c r="G17" s="9" t="str">
        <f>IF(F17="aurai fini","TB","Faux")</f>
        <v>Faux</v>
      </c>
      <c r="H17" s="1">
        <f t="shared" ref="H17:H22" si="4">IF(G17="TB",1,0)</f>
        <v>0</v>
      </c>
    </row>
    <row r="18" spans="1:8" ht="18.3" x14ac:dyDescent="0.7">
      <c r="A18" s="2" t="s">
        <v>1</v>
      </c>
      <c r="B18" s="3"/>
      <c r="C18" s="4" t="str">
        <f>IF(B18="finiras","TB","Faux")</f>
        <v>Faux</v>
      </c>
      <c r="D18" s="1">
        <f t="shared" si="0"/>
        <v>0</v>
      </c>
      <c r="E18" s="2" t="s">
        <v>1</v>
      </c>
      <c r="F18" s="3"/>
      <c r="G18" s="4" t="str">
        <f>IF(F18="auras fini","TB","Faux")</f>
        <v>Faux</v>
      </c>
      <c r="H18" s="1">
        <f t="shared" si="4"/>
        <v>0</v>
      </c>
    </row>
    <row r="19" spans="1:8" ht="18.3" x14ac:dyDescent="0.7">
      <c r="A19" s="2" t="s">
        <v>2</v>
      </c>
      <c r="B19" s="3"/>
      <c r="C19" s="4" t="str">
        <f>IF(B19="finira","TB","Faux")</f>
        <v>Faux</v>
      </c>
      <c r="D19" s="1">
        <f t="shared" si="0"/>
        <v>0</v>
      </c>
      <c r="E19" s="2" t="s">
        <v>2</v>
      </c>
      <c r="F19" s="3"/>
      <c r="G19" s="4" t="str">
        <f>IF(F19="aura fini","TB","Faux")</f>
        <v>Faux</v>
      </c>
      <c r="H19" s="1">
        <f t="shared" si="4"/>
        <v>0</v>
      </c>
    </row>
    <row r="20" spans="1:8" ht="18.3" x14ac:dyDescent="0.7">
      <c r="A20" s="2" t="s">
        <v>3</v>
      </c>
      <c r="B20" s="3"/>
      <c r="C20" s="4" t="str">
        <f>IF(B20="finirons","TB","Faux")</f>
        <v>Faux</v>
      </c>
      <c r="D20" s="1">
        <f t="shared" si="0"/>
        <v>0</v>
      </c>
      <c r="E20" s="2" t="s">
        <v>3</v>
      </c>
      <c r="F20" s="3"/>
      <c r="G20" s="4" t="str">
        <f>IF(F20="aurons fini","TB","Faux")</f>
        <v>Faux</v>
      </c>
      <c r="H20" s="1">
        <f t="shared" si="4"/>
        <v>0</v>
      </c>
    </row>
    <row r="21" spans="1:8" ht="18.3" x14ac:dyDescent="0.7">
      <c r="A21" s="2" t="s">
        <v>4</v>
      </c>
      <c r="B21" s="3"/>
      <c r="C21" s="4" t="str">
        <f>IF(B21="finirez","TB","Faux")</f>
        <v>Faux</v>
      </c>
      <c r="D21" s="1">
        <f t="shared" si="0"/>
        <v>0</v>
      </c>
      <c r="E21" s="2" t="s">
        <v>4</v>
      </c>
      <c r="F21" s="3"/>
      <c r="G21" s="4" t="str">
        <f>IF(F21="aurez fini","TB","Faux")</f>
        <v>Faux</v>
      </c>
      <c r="H21" s="1">
        <f t="shared" si="4"/>
        <v>0</v>
      </c>
    </row>
    <row r="22" spans="1:8" ht="18.600000000000001" thickBot="1" x14ac:dyDescent="0.75">
      <c r="A22" s="2" t="s">
        <v>5</v>
      </c>
      <c r="B22" s="3"/>
      <c r="C22" s="4" t="str">
        <f>IF(B22="finiront","TB","Faux")</f>
        <v>Faux</v>
      </c>
      <c r="D22" s="1">
        <f t="shared" si="0"/>
        <v>0</v>
      </c>
      <c r="E22" s="2" t="s">
        <v>5</v>
      </c>
      <c r="F22" s="3"/>
      <c r="G22" s="4" t="str">
        <f>IF(F22="auront fini","TB","Faux")</f>
        <v>Faux</v>
      </c>
      <c r="H22" s="1">
        <f t="shared" si="4"/>
        <v>0</v>
      </c>
    </row>
    <row r="23" spans="1:8" ht="23.4" thickBot="1" x14ac:dyDescent="0.9">
      <c r="A23" s="24" t="s">
        <v>41</v>
      </c>
      <c r="B23" s="25"/>
      <c r="C23" s="26"/>
      <c r="D23" s="10"/>
      <c r="E23" s="27" t="s">
        <v>42</v>
      </c>
      <c r="F23" s="25"/>
      <c r="G23" s="26"/>
      <c r="H23" s="11"/>
    </row>
    <row r="24" spans="1:8" ht="18.3" x14ac:dyDescent="0.7">
      <c r="A24" s="7" t="s">
        <v>0</v>
      </c>
      <c r="B24" s="8"/>
      <c r="C24" s="9" t="str">
        <f>IF(B24="finis","TB","Faux")</f>
        <v>Faux</v>
      </c>
      <c r="D24" s="1">
        <f t="shared" ref="D24:D29" si="5">IF(C24="TB",1,0)</f>
        <v>0</v>
      </c>
      <c r="E24" s="7" t="s">
        <v>6</v>
      </c>
      <c r="F24" s="8"/>
      <c r="G24" s="9" t="str">
        <f>IF(F24="eus fini","TB","Faux")</f>
        <v>Faux</v>
      </c>
      <c r="H24" s="1">
        <f t="shared" ref="H24:H29" si="6">IF(G24="TB",1,0)</f>
        <v>0</v>
      </c>
    </row>
    <row r="25" spans="1:8" ht="18.3" x14ac:dyDescent="0.7">
      <c r="A25" s="2" t="s">
        <v>1</v>
      </c>
      <c r="B25" s="3"/>
      <c r="C25" s="9" t="str">
        <f t="shared" ref="C25" si="7">IF(B25="finis","TB","Faux")</f>
        <v>Faux</v>
      </c>
      <c r="D25" s="1">
        <f t="shared" si="5"/>
        <v>0</v>
      </c>
      <c r="E25" s="2" t="s">
        <v>1</v>
      </c>
      <c r="F25" s="3"/>
      <c r="G25" s="9" t="str">
        <f>IF(F25="eus fini","TB","Faux")</f>
        <v>Faux</v>
      </c>
      <c r="H25" s="1">
        <f t="shared" si="6"/>
        <v>0</v>
      </c>
    </row>
    <row r="26" spans="1:8" ht="18.3" x14ac:dyDescent="0.7">
      <c r="A26" s="2" t="s">
        <v>2</v>
      </c>
      <c r="B26" s="3"/>
      <c r="C26" s="9" t="str">
        <f>IF(B26="finit","TB","Faux")</f>
        <v>Faux</v>
      </c>
      <c r="D26" s="1">
        <f t="shared" si="5"/>
        <v>0</v>
      </c>
      <c r="E26" s="2" t="s">
        <v>2</v>
      </c>
      <c r="F26" s="3"/>
      <c r="G26" s="9" t="str">
        <f>IF(F26="eut fini","TB","Faux")</f>
        <v>Faux</v>
      </c>
      <c r="H26" s="1">
        <f t="shared" si="6"/>
        <v>0</v>
      </c>
    </row>
    <row r="27" spans="1:8" ht="18.3" x14ac:dyDescent="0.7">
      <c r="A27" s="2" t="s">
        <v>3</v>
      </c>
      <c r="B27" s="3"/>
      <c r="C27" s="9" t="str">
        <f>IF(B27="finîmes","TB","Faux")</f>
        <v>Faux</v>
      </c>
      <c r="D27" s="1">
        <f t="shared" si="5"/>
        <v>0</v>
      </c>
      <c r="E27" s="2" t="s">
        <v>3</v>
      </c>
      <c r="F27" s="3"/>
      <c r="G27" s="9" t="str">
        <f>IF(F27="eûmes fini","TB","Faux")</f>
        <v>Faux</v>
      </c>
      <c r="H27" s="1">
        <f t="shared" si="6"/>
        <v>0</v>
      </c>
    </row>
    <row r="28" spans="1:8" ht="18.3" x14ac:dyDescent="0.7">
      <c r="A28" s="2" t="s">
        <v>4</v>
      </c>
      <c r="B28" s="3"/>
      <c r="C28" s="9" t="str">
        <f>IF(B28="finîtes","TB","Faux")</f>
        <v>Faux</v>
      </c>
      <c r="D28" s="1">
        <f t="shared" si="5"/>
        <v>0</v>
      </c>
      <c r="E28" s="2" t="s">
        <v>4</v>
      </c>
      <c r="F28" s="3"/>
      <c r="G28" s="9" t="str">
        <f>IF(F28="eûtes fini","TB","Faux")</f>
        <v>Faux</v>
      </c>
      <c r="H28" s="1">
        <f t="shared" si="6"/>
        <v>0</v>
      </c>
    </row>
    <row r="29" spans="1:8" ht="18.3" x14ac:dyDescent="0.7">
      <c r="A29" s="2" t="s">
        <v>5</v>
      </c>
      <c r="B29" s="3"/>
      <c r="C29" s="9" t="str">
        <f>IF(B29="finirent","TB","Faux")</f>
        <v>Faux</v>
      </c>
      <c r="D29" s="1">
        <f t="shared" si="5"/>
        <v>0</v>
      </c>
      <c r="E29" s="2" t="s">
        <v>5</v>
      </c>
      <c r="F29" s="3"/>
      <c r="G29" s="9" t="str">
        <f>IF(F29="eurent fini","TB","Faux")</f>
        <v>Faux</v>
      </c>
      <c r="H29" s="1">
        <f t="shared" si="6"/>
        <v>0</v>
      </c>
    </row>
  </sheetData>
  <sheetProtection algorithmName="SHA-512" hashValue="iez7s9r9XmXKonndQuo3Rnqk3clVmDpKT2ZeMQGQbznQmJO9DG0anc5n/jYP0ForYXJ4jFoXS/qpRIwuKnDbjw==" saltValue="AK+PrJpn5h9MeKh0OB6DPA==" spinCount="100000" sheet="1" objects="1" scenarios="1" selectLockedCells="1"/>
  <mergeCells count="11">
    <mergeCell ref="H1:I1"/>
    <mergeCell ref="A2:C2"/>
    <mergeCell ref="E2:G2"/>
    <mergeCell ref="A9:C9"/>
    <mergeCell ref="E9:G9"/>
    <mergeCell ref="A16:C16"/>
    <mergeCell ref="E16:G16"/>
    <mergeCell ref="A23:C23"/>
    <mergeCell ref="E23:G23"/>
    <mergeCell ref="A1:C1"/>
    <mergeCell ref="E1:F1"/>
  </mergeCells>
  <conditionalFormatting sqref="D2:D8 D10:D15 D17:D22">
    <cfRule type="cellIs" dxfId="95" priority="24" operator="equal">
      <formula>0</formula>
    </cfRule>
  </conditionalFormatting>
  <conditionalFormatting sqref="C3:C8 C10:C15 C17:C22">
    <cfRule type="containsText" dxfId="94" priority="22" operator="containsText" text="TB">
      <formula>NOT(ISERROR(SEARCH("TB",C3)))</formula>
    </cfRule>
    <cfRule type="containsText" dxfId="93" priority="23" operator="containsText" text="Faux">
      <formula>NOT(ISERROR(SEARCH("Faux",C3)))</formula>
    </cfRule>
  </conditionalFormatting>
  <conditionalFormatting sqref="H2:H8">
    <cfRule type="cellIs" dxfId="92" priority="21" operator="equal">
      <formula>0</formula>
    </cfRule>
  </conditionalFormatting>
  <conditionalFormatting sqref="G3:G8">
    <cfRule type="containsText" dxfId="91" priority="19" operator="containsText" text="TB">
      <formula>NOT(ISERROR(SEARCH("TB",G3)))</formula>
    </cfRule>
    <cfRule type="containsText" dxfId="90" priority="20" operator="containsText" text="Faux">
      <formula>NOT(ISERROR(SEARCH("Faux",G3)))</formula>
    </cfRule>
  </conditionalFormatting>
  <conditionalFormatting sqref="G17:G22">
    <cfRule type="containsText" dxfId="89" priority="13" operator="containsText" text="TB">
      <formula>NOT(ISERROR(SEARCH("TB",G17)))</formula>
    </cfRule>
    <cfRule type="containsText" dxfId="88" priority="14" operator="containsText" text="Faux">
      <formula>NOT(ISERROR(SEARCH("Faux",G17)))</formula>
    </cfRule>
  </conditionalFormatting>
  <conditionalFormatting sqref="H10:H15">
    <cfRule type="cellIs" dxfId="87" priority="18" operator="equal">
      <formula>0</formula>
    </cfRule>
  </conditionalFormatting>
  <conditionalFormatting sqref="G10:G15">
    <cfRule type="containsText" dxfId="86" priority="16" operator="containsText" text="TB">
      <formula>NOT(ISERROR(SEARCH("TB",G10)))</formula>
    </cfRule>
    <cfRule type="containsText" dxfId="85" priority="17" operator="containsText" text="Faux">
      <formula>NOT(ISERROR(SEARCH("Faux",G10)))</formula>
    </cfRule>
  </conditionalFormatting>
  <conditionalFormatting sqref="H17:H22">
    <cfRule type="cellIs" dxfId="84" priority="15" operator="equal">
      <formula>0</formula>
    </cfRule>
  </conditionalFormatting>
  <conditionalFormatting sqref="D9">
    <cfRule type="cellIs" dxfId="83" priority="12" operator="equal">
      <formula>0</formula>
    </cfRule>
  </conditionalFormatting>
  <conditionalFormatting sqref="H9">
    <cfRule type="cellIs" dxfId="82" priority="11" operator="equal">
      <formula>0</formula>
    </cfRule>
  </conditionalFormatting>
  <conditionalFormatting sqref="D16">
    <cfRule type="cellIs" dxfId="81" priority="10" operator="equal">
      <formula>0</formula>
    </cfRule>
  </conditionalFormatting>
  <conditionalFormatting sqref="H16">
    <cfRule type="cellIs" dxfId="80" priority="9" operator="equal">
      <formula>0</formula>
    </cfRule>
  </conditionalFormatting>
  <conditionalFormatting sqref="D24:D29">
    <cfRule type="cellIs" dxfId="79" priority="8" operator="equal">
      <formula>0</formula>
    </cfRule>
  </conditionalFormatting>
  <conditionalFormatting sqref="C24:C29">
    <cfRule type="containsText" dxfId="78" priority="6" operator="containsText" text="TB">
      <formula>NOT(ISERROR(SEARCH("TB",C24)))</formula>
    </cfRule>
    <cfRule type="containsText" dxfId="77" priority="7" operator="containsText" text="Faux">
      <formula>NOT(ISERROR(SEARCH("Faux",C24)))</formula>
    </cfRule>
  </conditionalFormatting>
  <conditionalFormatting sqref="G24:G29">
    <cfRule type="containsText" dxfId="76" priority="3" operator="containsText" text="TB">
      <formula>NOT(ISERROR(SEARCH("TB",G24)))</formula>
    </cfRule>
    <cfRule type="containsText" dxfId="75" priority="4" operator="containsText" text="Faux">
      <formula>NOT(ISERROR(SEARCH("Faux",G24)))</formula>
    </cfRule>
  </conditionalFormatting>
  <conditionalFormatting sqref="H24:H29">
    <cfRule type="cellIs" dxfId="74" priority="5" operator="equal">
      <formula>0</formula>
    </cfRule>
  </conditionalFormatting>
  <conditionalFormatting sqref="D23">
    <cfRule type="cellIs" dxfId="73" priority="2" operator="equal">
      <formula>0</formula>
    </cfRule>
  </conditionalFormatting>
  <conditionalFormatting sqref="H23">
    <cfRule type="cellIs" dxfId="72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8BA84-2838-48D6-91C2-472CF3CF333B}">
  <sheetPr>
    <tabColor rgb="FF7030A0"/>
  </sheetPr>
  <dimension ref="A1:I29"/>
  <sheetViews>
    <sheetView workbookViewId="0">
      <selection activeCell="B3" sqref="B3"/>
    </sheetView>
  </sheetViews>
  <sheetFormatPr baseColWidth="10" defaultRowHeight="14.4" x14ac:dyDescent="0.55000000000000004"/>
  <cols>
    <col min="1" max="1" width="20.68359375" customWidth="1"/>
    <col min="2" max="2" width="30.68359375" customWidth="1"/>
    <col min="4" max="4" width="5.68359375" customWidth="1"/>
    <col min="5" max="5" width="20.68359375" customWidth="1"/>
    <col min="6" max="6" width="30.68359375" customWidth="1"/>
    <col min="7" max="7" width="15.68359375" bestFit="1" customWidth="1"/>
    <col min="8" max="8" width="5.68359375" customWidth="1"/>
    <col min="9" max="9" width="24.578125" customWidth="1"/>
  </cols>
  <sheetData>
    <row r="1" spans="1:9" ht="41.25" customHeight="1" x14ac:dyDescent="0.55000000000000004">
      <c r="A1" s="33" t="s">
        <v>43</v>
      </c>
      <c r="B1" s="33"/>
      <c r="C1" s="33"/>
      <c r="D1" s="16"/>
      <c r="E1" s="33" t="s">
        <v>7</v>
      </c>
      <c r="F1" s="33"/>
      <c r="G1" s="17">
        <f>SUM(D3:D29)+SUM(H3:H29)</f>
        <v>0</v>
      </c>
      <c r="H1" s="34" t="str">
        <f>IF(G1=48,"Bravo",IF(G1&gt;42,"Pas mal !",IF(G1=36,"Encore un petit effort",IF(G1&lt;36,"Entraîne toi"))))</f>
        <v>Entraîne toi</v>
      </c>
      <c r="I1" s="34"/>
    </row>
    <row r="2" spans="1:9" ht="23.1" x14ac:dyDescent="0.85">
      <c r="A2" s="32" t="s">
        <v>44</v>
      </c>
      <c r="B2" s="32"/>
      <c r="C2" s="32"/>
      <c r="D2" s="18"/>
      <c r="E2" s="32" t="s">
        <v>45</v>
      </c>
      <c r="F2" s="32"/>
      <c r="G2" s="32"/>
      <c r="H2" s="19"/>
    </row>
    <row r="3" spans="1:9" ht="18.3" x14ac:dyDescent="0.7">
      <c r="A3" s="20" t="s">
        <v>0</v>
      </c>
      <c r="B3" s="21"/>
      <c r="C3" s="22" t="str">
        <f>IF(B3="couds","TB","Faux")</f>
        <v>Faux</v>
      </c>
      <c r="D3" s="1">
        <f t="shared" ref="D3:D22" si="0">IF(C3="TB",1,0)</f>
        <v>0</v>
      </c>
      <c r="E3" s="20" t="s">
        <v>6</v>
      </c>
      <c r="F3" s="21"/>
      <c r="G3" s="22" t="str">
        <f>IF(F3="ai cousu","TB","Faux")</f>
        <v>Faux</v>
      </c>
      <c r="H3" s="1">
        <f t="shared" ref="H3:H8" si="1">IF(G3="TB",1,0)</f>
        <v>0</v>
      </c>
    </row>
    <row r="4" spans="1:9" ht="18.3" x14ac:dyDescent="0.7">
      <c r="A4" s="20" t="s">
        <v>1</v>
      </c>
      <c r="B4" s="21"/>
      <c r="C4" s="22" t="str">
        <f t="shared" ref="C4" si="2">IF(B4="couds","TB","Faux")</f>
        <v>Faux</v>
      </c>
      <c r="D4" s="1">
        <f t="shared" si="0"/>
        <v>0</v>
      </c>
      <c r="E4" s="20" t="s">
        <v>1</v>
      </c>
      <c r="F4" s="21"/>
      <c r="G4" s="22" t="str">
        <f>IF(F4="as cousu","TB","Faux")</f>
        <v>Faux</v>
      </c>
      <c r="H4" s="1">
        <f t="shared" si="1"/>
        <v>0</v>
      </c>
    </row>
    <row r="5" spans="1:9" ht="18.3" x14ac:dyDescent="0.7">
      <c r="A5" s="20" t="s">
        <v>2</v>
      </c>
      <c r="B5" s="21"/>
      <c r="C5" s="22" t="str">
        <f>IF(B5="coud","TB","Faux")</f>
        <v>Faux</v>
      </c>
      <c r="D5" s="1">
        <f t="shared" si="0"/>
        <v>0</v>
      </c>
      <c r="E5" s="20" t="s">
        <v>2</v>
      </c>
      <c r="F5" s="21"/>
      <c r="G5" s="22" t="str">
        <f>IF(F5="a cousu","TB","Faux")</f>
        <v>Faux</v>
      </c>
      <c r="H5" s="1">
        <f t="shared" si="1"/>
        <v>0</v>
      </c>
    </row>
    <row r="6" spans="1:9" ht="18.3" x14ac:dyDescent="0.7">
      <c r="A6" s="20" t="s">
        <v>3</v>
      </c>
      <c r="B6" s="21"/>
      <c r="C6" s="22" t="str">
        <f>IF(B6="cousons","TB","Faux")</f>
        <v>Faux</v>
      </c>
      <c r="D6" s="1">
        <f t="shared" si="0"/>
        <v>0</v>
      </c>
      <c r="E6" s="20" t="s">
        <v>3</v>
      </c>
      <c r="F6" s="21"/>
      <c r="G6" s="22" t="str">
        <f>IF(F6="avons cousu","TB","Faux")</f>
        <v>Faux</v>
      </c>
      <c r="H6" s="1">
        <f t="shared" si="1"/>
        <v>0</v>
      </c>
    </row>
    <row r="7" spans="1:9" ht="18.3" x14ac:dyDescent="0.7">
      <c r="A7" s="20" t="s">
        <v>4</v>
      </c>
      <c r="B7" s="21"/>
      <c r="C7" s="22" t="str">
        <f>IF(B7="cousez","TB","Faux")</f>
        <v>Faux</v>
      </c>
      <c r="D7" s="1">
        <f t="shared" si="0"/>
        <v>0</v>
      </c>
      <c r="E7" s="20" t="s">
        <v>4</v>
      </c>
      <c r="F7" s="21"/>
      <c r="G7" s="22" t="str">
        <f>IF(F7="avez cousu","TB","Faux")</f>
        <v>Faux</v>
      </c>
      <c r="H7" s="1">
        <f t="shared" si="1"/>
        <v>0</v>
      </c>
    </row>
    <row r="8" spans="1:9" ht="18.3" x14ac:dyDescent="0.7">
      <c r="A8" s="20" t="s">
        <v>5</v>
      </c>
      <c r="B8" s="21"/>
      <c r="C8" s="22" t="str">
        <f>IF(B8="cousent","TB","Faux")</f>
        <v>Faux</v>
      </c>
      <c r="D8" s="1">
        <f t="shared" si="0"/>
        <v>0</v>
      </c>
      <c r="E8" s="20" t="s">
        <v>5</v>
      </c>
      <c r="F8" s="21"/>
      <c r="G8" s="22" t="str">
        <f>IF(F8="ont cousu","TB","Faux")</f>
        <v>Faux</v>
      </c>
      <c r="H8" s="1">
        <f t="shared" si="1"/>
        <v>0</v>
      </c>
    </row>
    <row r="9" spans="1:9" ht="23.1" x14ac:dyDescent="0.85">
      <c r="A9" s="32" t="s">
        <v>46</v>
      </c>
      <c r="B9" s="32"/>
      <c r="C9" s="32"/>
      <c r="D9" s="18"/>
      <c r="E9" s="32" t="s">
        <v>47</v>
      </c>
      <c r="F9" s="32"/>
      <c r="G9" s="32"/>
      <c r="H9" s="19"/>
    </row>
    <row r="10" spans="1:9" ht="18.3" x14ac:dyDescent="0.7">
      <c r="A10" s="20" t="s">
        <v>6</v>
      </c>
      <c r="B10" s="21"/>
      <c r="C10" s="22" t="str">
        <f>IF(B10="cousais","TB","Faux")</f>
        <v>Faux</v>
      </c>
      <c r="D10" s="1">
        <f t="shared" si="0"/>
        <v>0</v>
      </c>
      <c r="E10" s="20" t="s">
        <v>6</v>
      </c>
      <c r="F10" s="21"/>
      <c r="G10" s="22" t="str">
        <f>IF(F10="avais cousu","TB","Faux")</f>
        <v>Faux</v>
      </c>
      <c r="H10" s="1">
        <f t="shared" ref="H10:H15" si="3">IF(G10="TB",1,0)</f>
        <v>0</v>
      </c>
    </row>
    <row r="11" spans="1:9" ht="18.3" x14ac:dyDescent="0.7">
      <c r="A11" s="20" t="s">
        <v>1</v>
      </c>
      <c r="B11" s="21"/>
      <c r="C11" s="22" t="str">
        <f t="shared" ref="C11" si="4">IF(B11="cousais","TB","Faux")</f>
        <v>Faux</v>
      </c>
      <c r="D11" s="1">
        <f t="shared" si="0"/>
        <v>0</v>
      </c>
      <c r="E11" s="20" t="s">
        <v>1</v>
      </c>
      <c r="F11" s="21"/>
      <c r="G11" s="22" t="str">
        <f>IF(F11="avais cousu","TB","Faux")</f>
        <v>Faux</v>
      </c>
      <c r="H11" s="1">
        <f t="shared" si="3"/>
        <v>0</v>
      </c>
    </row>
    <row r="12" spans="1:9" ht="18.3" x14ac:dyDescent="0.7">
      <c r="A12" s="20" t="s">
        <v>2</v>
      </c>
      <c r="B12" s="21"/>
      <c r="C12" s="22" t="str">
        <f>IF(B12="cousait","TB","Faux")</f>
        <v>Faux</v>
      </c>
      <c r="D12" s="1">
        <f t="shared" si="0"/>
        <v>0</v>
      </c>
      <c r="E12" s="20" t="s">
        <v>2</v>
      </c>
      <c r="F12" s="21"/>
      <c r="G12" s="22" t="str">
        <f>IF(F12="avait cousu","TB","Faux")</f>
        <v>Faux</v>
      </c>
      <c r="H12" s="1">
        <f t="shared" si="3"/>
        <v>0</v>
      </c>
    </row>
    <row r="13" spans="1:9" ht="18.3" x14ac:dyDescent="0.7">
      <c r="A13" s="20" t="s">
        <v>3</v>
      </c>
      <c r="B13" s="21"/>
      <c r="C13" s="22" t="str">
        <f>IF(B13="cousions","TB","Faux")</f>
        <v>Faux</v>
      </c>
      <c r="D13" s="1">
        <f t="shared" si="0"/>
        <v>0</v>
      </c>
      <c r="E13" s="20" t="s">
        <v>3</v>
      </c>
      <c r="F13" s="21"/>
      <c r="G13" s="22" t="str">
        <f>IF(F13="avions cousu","TB","Faux")</f>
        <v>Faux</v>
      </c>
      <c r="H13" s="1">
        <f t="shared" si="3"/>
        <v>0</v>
      </c>
    </row>
    <row r="14" spans="1:9" ht="18.3" x14ac:dyDescent="0.7">
      <c r="A14" s="20" t="s">
        <v>4</v>
      </c>
      <c r="B14" s="21"/>
      <c r="C14" s="22" t="str">
        <f>IF(B14="cousiez","TB","Faux")</f>
        <v>Faux</v>
      </c>
      <c r="D14" s="1">
        <f t="shared" si="0"/>
        <v>0</v>
      </c>
      <c r="E14" s="20" t="s">
        <v>4</v>
      </c>
      <c r="F14" s="21"/>
      <c r="G14" s="22" t="str">
        <f>IF(F14="aviez cousu","TB","Faux")</f>
        <v>Faux</v>
      </c>
      <c r="H14" s="1">
        <f t="shared" si="3"/>
        <v>0</v>
      </c>
    </row>
    <row r="15" spans="1:9" ht="18.3" x14ac:dyDescent="0.7">
      <c r="A15" s="20" t="s">
        <v>5</v>
      </c>
      <c r="B15" s="21"/>
      <c r="C15" s="22" t="str">
        <f>IF(B15="cousaient","TB","Faux")</f>
        <v>Faux</v>
      </c>
      <c r="D15" s="1">
        <f t="shared" si="0"/>
        <v>0</v>
      </c>
      <c r="E15" s="20" t="s">
        <v>5</v>
      </c>
      <c r="F15" s="21"/>
      <c r="G15" s="22" t="str">
        <f>IF(F15="avaient cousu","TB","Faux")</f>
        <v>Faux</v>
      </c>
      <c r="H15" s="1">
        <f t="shared" si="3"/>
        <v>0</v>
      </c>
    </row>
    <row r="16" spans="1:9" ht="23.1" x14ac:dyDescent="0.85">
      <c r="A16" s="32" t="s">
        <v>48</v>
      </c>
      <c r="B16" s="32"/>
      <c r="C16" s="32"/>
      <c r="D16" s="18"/>
      <c r="E16" s="32" t="s">
        <v>49</v>
      </c>
      <c r="F16" s="32"/>
      <c r="G16" s="32"/>
      <c r="H16" s="19"/>
    </row>
    <row r="17" spans="1:8" ht="18.3" x14ac:dyDescent="0.7">
      <c r="A17" s="20" t="s">
        <v>0</v>
      </c>
      <c r="B17" s="21"/>
      <c r="C17" s="22" t="str">
        <f>IF(B17="coudrai","TB","Faux")</f>
        <v>Faux</v>
      </c>
      <c r="D17" s="1">
        <f t="shared" si="0"/>
        <v>0</v>
      </c>
      <c r="E17" s="20" t="s">
        <v>6</v>
      </c>
      <c r="F17" s="21"/>
      <c r="G17" s="22" t="str">
        <f>IF(F17="aurai cousu","TB","Faux")</f>
        <v>Faux</v>
      </c>
      <c r="H17" s="1">
        <f t="shared" ref="H17:H22" si="5">IF(G17="TB",1,0)</f>
        <v>0</v>
      </c>
    </row>
    <row r="18" spans="1:8" ht="18.3" x14ac:dyDescent="0.7">
      <c r="A18" s="20" t="s">
        <v>1</v>
      </c>
      <c r="B18" s="21"/>
      <c r="C18" s="22" t="str">
        <f>IF(B18="coudras","TB","Faux")</f>
        <v>Faux</v>
      </c>
      <c r="D18" s="1">
        <f t="shared" si="0"/>
        <v>0</v>
      </c>
      <c r="E18" s="20" t="s">
        <v>1</v>
      </c>
      <c r="F18" s="21"/>
      <c r="G18" s="22" t="str">
        <f>IF(F18="auras cousu","TB","Faux")</f>
        <v>Faux</v>
      </c>
      <c r="H18" s="1">
        <f t="shared" si="5"/>
        <v>0</v>
      </c>
    </row>
    <row r="19" spans="1:8" ht="18.3" x14ac:dyDescent="0.7">
      <c r="A19" s="20" t="s">
        <v>2</v>
      </c>
      <c r="B19" s="21"/>
      <c r="C19" s="22" t="str">
        <f>IF(B19="coudra","TB","Faux")</f>
        <v>Faux</v>
      </c>
      <c r="D19" s="1">
        <f t="shared" si="0"/>
        <v>0</v>
      </c>
      <c r="E19" s="20" t="s">
        <v>2</v>
      </c>
      <c r="F19" s="21"/>
      <c r="G19" s="22" t="str">
        <f>IF(F19="aura cousu","TB","Faux")</f>
        <v>Faux</v>
      </c>
      <c r="H19" s="1">
        <f t="shared" si="5"/>
        <v>0</v>
      </c>
    </row>
    <row r="20" spans="1:8" ht="18.3" x14ac:dyDescent="0.7">
      <c r="A20" s="20" t="s">
        <v>3</v>
      </c>
      <c r="B20" s="21"/>
      <c r="C20" s="22" t="str">
        <f>IF(B20="coudrons","TB","Faux")</f>
        <v>Faux</v>
      </c>
      <c r="D20" s="1">
        <f t="shared" si="0"/>
        <v>0</v>
      </c>
      <c r="E20" s="20" t="s">
        <v>3</v>
      </c>
      <c r="F20" s="21"/>
      <c r="G20" s="22" t="str">
        <f>IF(F20="aurons cousu","TB","Faux")</f>
        <v>Faux</v>
      </c>
      <c r="H20" s="1">
        <f t="shared" si="5"/>
        <v>0</v>
      </c>
    </row>
    <row r="21" spans="1:8" ht="18.3" x14ac:dyDescent="0.7">
      <c r="A21" s="20" t="s">
        <v>4</v>
      </c>
      <c r="B21" s="21"/>
      <c r="C21" s="22" t="str">
        <f>IF(B21="coudrez","TB","Faux")</f>
        <v>Faux</v>
      </c>
      <c r="D21" s="1">
        <f t="shared" si="0"/>
        <v>0</v>
      </c>
      <c r="E21" s="20" t="s">
        <v>4</v>
      </c>
      <c r="F21" s="21"/>
      <c r="G21" s="22" t="str">
        <f>IF(F21="aurez cousu","TB","Faux")</f>
        <v>Faux</v>
      </c>
      <c r="H21" s="1">
        <f t="shared" si="5"/>
        <v>0</v>
      </c>
    </row>
    <row r="22" spans="1:8" ht="18.3" x14ac:dyDescent="0.7">
      <c r="A22" s="20" t="s">
        <v>5</v>
      </c>
      <c r="B22" s="21"/>
      <c r="C22" s="22" t="str">
        <f>IF(B22="coudront","TB","Faux")</f>
        <v>Faux</v>
      </c>
      <c r="D22" s="1">
        <f t="shared" si="0"/>
        <v>0</v>
      </c>
      <c r="E22" s="20" t="s">
        <v>5</v>
      </c>
      <c r="F22" s="21"/>
      <c r="G22" s="22" t="str">
        <f>IF(F22="auront cousu","TB","Faux")</f>
        <v>Faux</v>
      </c>
      <c r="H22" s="1">
        <f t="shared" si="5"/>
        <v>0</v>
      </c>
    </row>
    <row r="23" spans="1:8" ht="23.1" x14ac:dyDescent="0.85">
      <c r="A23" s="32" t="s">
        <v>50</v>
      </c>
      <c r="B23" s="32"/>
      <c r="C23" s="32"/>
      <c r="D23" s="18"/>
      <c r="E23" s="32" t="s">
        <v>51</v>
      </c>
      <c r="F23" s="32"/>
      <c r="G23" s="32"/>
      <c r="H23" s="19"/>
    </row>
    <row r="24" spans="1:8" ht="18.3" x14ac:dyDescent="0.7">
      <c r="A24" s="20" t="s">
        <v>0</v>
      </c>
      <c r="B24" s="21"/>
      <c r="C24" s="22" t="str">
        <f>IF(B24="cousis","TB","Faux")</f>
        <v>Faux</v>
      </c>
      <c r="D24" s="1">
        <f t="shared" ref="D24:D29" si="6">IF(C24="TB",1,0)</f>
        <v>0</v>
      </c>
      <c r="E24" s="20" t="s">
        <v>6</v>
      </c>
      <c r="F24" s="21"/>
      <c r="G24" s="22" t="str">
        <f>IF(F24="eus cousu","TB","Faux")</f>
        <v>Faux</v>
      </c>
      <c r="H24" s="1">
        <f t="shared" ref="H24:H29" si="7">IF(G24="TB",1,0)</f>
        <v>0</v>
      </c>
    </row>
    <row r="25" spans="1:8" ht="18.3" x14ac:dyDescent="0.7">
      <c r="A25" s="20" t="s">
        <v>1</v>
      </c>
      <c r="B25" s="21"/>
      <c r="C25" s="22" t="str">
        <f t="shared" ref="C25" si="8">IF(B25="cousis","TB","Faux")</f>
        <v>Faux</v>
      </c>
      <c r="D25" s="1">
        <f t="shared" si="6"/>
        <v>0</v>
      </c>
      <c r="E25" s="20" t="s">
        <v>1</v>
      </c>
      <c r="F25" s="21"/>
      <c r="G25" s="22" t="str">
        <f>IF(F25="eus cousu","TB","Faux")</f>
        <v>Faux</v>
      </c>
      <c r="H25" s="1">
        <f t="shared" si="7"/>
        <v>0</v>
      </c>
    </row>
    <row r="26" spans="1:8" ht="18.3" x14ac:dyDescent="0.7">
      <c r="A26" s="20" t="s">
        <v>2</v>
      </c>
      <c r="B26" s="21"/>
      <c r="C26" s="22" t="str">
        <f>IF(B26="cousit","TB","Faux")</f>
        <v>Faux</v>
      </c>
      <c r="D26" s="1">
        <f t="shared" si="6"/>
        <v>0</v>
      </c>
      <c r="E26" s="20" t="s">
        <v>2</v>
      </c>
      <c r="F26" s="21"/>
      <c r="G26" s="22" t="str">
        <f>IF(F26="eut cousu","TB","Faux")</f>
        <v>Faux</v>
      </c>
      <c r="H26" s="1">
        <f t="shared" si="7"/>
        <v>0</v>
      </c>
    </row>
    <row r="27" spans="1:8" ht="18.3" x14ac:dyDescent="0.7">
      <c r="A27" s="20" t="s">
        <v>3</v>
      </c>
      <c r="B27" s="21"/>
      <c r="C27" s="22" t="str">
        <f>IF(B27="cousîmes","TB","Faux")</f>
        <v>Faux</v>
      </c>
      <c r="D27" s="1">
        <f t="shared" si="6"/>
        <v>0</v>
      </c>
      <c r="E27" s="20" t="s">
        <v>3</v>
      </c>
      <c r="F27" s="21"/>
      <c r="G27" s="22" t="str">
        <f>IF(F27="eûmes cousu","TB","Faux")</f>
        <v>Faux</v>
      </c>
      <c r="H27" s="1">
        <f t="shared" si="7"/>
        <v>0</v>
      </c>
    </row>
    <row r="28" spans="1:8" ht="18.3" x14ac:dyDescent="0.7">
      <c r="A28" s="20" t="s">
        <v>4</v>
      </c>
      <c r="B28" s="21"/>
      <c r="C28" s="22" t="str">
        <f>IF(B28="cousîtes","TB","Faux")</f>
        <v>Faux</v>
      </c>
      <c r="D28" s="1">
        <f t="shared" si="6"/>
        <v>0</v>
      </c>
      <c r="E28" s="20" t="s">
        <v>4</v>
      </c>
      <c r="F28" s="21"/>
      <c r="G28" s="22" t="str">
        <f>IF(F28="eûtes cousu","TB","Faux")</f>
        <v>Faux</v>
      </c>
      <c r="H28" s="1">
        <f t="shared" si="7"/>
        <v>0</v>
      </c>
    </row>
    <row r="29" spans="1:8" ht="18.3" x14ac:dyDescent="0.7">
      <c r="A29" s="20" t="s">
        <v>5</v>
      </c>
      <c r="B29" s="21"/>
      <c r="C29" s="22" t="str">
        <f>IF(B29="cousîmes","TB","Faux")</f>
        <v>Faux</v>
      </c>
      <c r="D29" s="1">
        <f t="shared" si="6"/>
        <v>0</v>
      </c>
      <c r="E29" s="20" t="s">
        <v>5</v>
      </c>
      <c r="F29" s="21"/>
      <c r="G29" s="22" t="str">
        <f>IF(F29="eurent cousu","TB","Faux")</f>
        <v>Faux</v>
      </c>
      <c r="H29" s="1">
        <f t="shared" si="7"/>
        <v>0</v>
      </c>
    </row>
  </sheetData>
  <sheetProtection algorithmName="SHA-512" hashValue="coT3HGje6YjymPhb66KYLlbGmVRy+1hScUpnrJakrOgcRzNl4JNyavp3O+iJoJBLr7vkR//lzxNtBKjUH5eacA==" saltValue="md0xN2JHhbjs3eiG4DYWSQ==" spinCount="100000" sheet="1" objects="1" scenarios="1" selectLockedCells="1"/>
  <mergeCells count="11">
    <mergeCell ref="H1:I1"/>
    <mergeCell ref="A2:C2"/>
    <mergeCell ref="E2:G2"/>
    <mergeCell ref="A9:C9"/>
    <mergeCell ref="E9:G9"/>
    <mergeCell ref="A16:C16"/>
    <mergeCell ref="E16:G16"/>
    <mergeCell ref="A23:C23"/>
    <mergeCell ref="E23:G23"/>
    <mergeCell ref="A1:C1"/>
    <mergeCell ref="E1:F1"/>
  </mergeCells>
  <conditionalFormatting sqref="D2:D8 D10:D15 D17:D22">
    <cfRule type="cellIs" dxfId="71" priority="24" operator="equal">
      <formula>0</formula>
    </cfRule>
  </conditionalFormatting>
  <conditionalFormatting sqref="C3:C8 C10:C15 C17:C22">
    <cfRule type="containsText" dxfId="70" priority="22" operator="containsText" text="TB">
      <formula>NOT(ISERROR(SEARCH("TB",C3)))</formula>
    </cfRule>
    <cfRule type="containsText" dxfId="69" priority="23" operator="containsText" text="Faux">
      <formula>NOT(ISERROR(SEARCH("Faux",C3)))</formula>
    </cfRule>
  </conditionalFormatting>
  <conditionalFormatting sqref="H2:H8">
    <cfRule type="cellIs" dxfId="68" priority="21" operator="equal">
      <formula>0</formula>
    </cfRule>
  </conditionalFormatting>
  <conditionalFormatting sqref="G3:G8">
    <cfRule type="containsText" dxfId="67" priority="19" operator="containsText" text="TB">
      <formula>NOT(ISERROR(SEARCH("TB",G3)))</formula>
    </cfRule>
    <cfRule type="containsText" dxfId="66" priority="20" operator="containsText" text="Faux">
      <formula>NOT(ISERROR(SEARCH("Faux",G3)))</formula>
    </cfRule>
  </conditionalFormatting>
  <conditionalFormatting sqref="G17:G22">
    <cfRule type="containsText" dxfId="65" priority="13" operator="containsText" text="TB">
      <formula>NOT(ISERROR(SEARCH("TB",G17)))</formula>
    </cfRule>
    <cfRule type="containsText" dxfId="64" priority="14" operator="containsText" text="Faux">
      <formula>NOT(ISERROR(SEARCH("Faux",G17)))</formula>
    </cfRule>
  </conditionalFormatting>
  <conditionalFormatting sqref="H10:H15">
    <cfRule type="cellIs" dxfId="63" priority="18" operator="equal">
      <formula>0</formula>
    </cfRule>
  </conditionalFormatting>
  <conditionalFormatting sqref="G10:G15">
    <cfRule type="containsText" dxfId="62" priority="16" operator="containsText" text="TB">
      <formula>NOT(ISERROR(SEARCH("TB",G10)))</formula>
    </cfRule>
    <cfRule type="containsText" dxfId="61" priority="17" operator="containsText" text="Faux">
      <formula>NOT(ISERROR(SEARCH("Faux",G10)))</formula>
    </cfRule>
  </conditionalFormatting>
  <conditionalFormatting sqref="H17:H22">
    <cfRule type="cellIs" dxfId="60" priority="15" operator="equal">
      <formula>0</formula>
    </cfRule>
  </conditionalFormatting>
  <conditionalFormatting sqref="D9">
    <cfRule type="cellIs" dxfId="59" priority="12" operator="equal">
      <formula>0</formula>
    </cfRule>
  </conditionalFormatting>
  <conditionalFormatting sqref="H9">
    <cfRule type="cellIs" dxfId="58" priority="11" operator="equal">
      <formula>0</formula>
    </cfRule>
  </conditionalFormatting>
  <conditionalFormatting sqref="D16">
    <cfRule type="cellIs" dxfId="57" priority="10" operator="equal">
      <formula>0</formula>
    </cfRule>
  </conditionalFormatting>
  <conditionalFormatting sqref="H16">
    <cfRule type="cellIs" dxfId="56" priority="9" operator="equal">
      <formula>0</formula>
    </cfRule>
  </conditionalFormatting>
  <conditionalFormatting sqref="D24:D29">
    <cfRule type="cellIs" dxfId="55" priority="8" operator="equal">
      <formula>0</formula>
    </cfRule>
  </conditionalFormatting>
  <conditionalFormatting sqref="C24:C29">
    <cfRule type="containsText" dxfId="54" priority="6" operator="containsText" text="TB">
      <formula>NOT(ISERROR(SEARCH("TB",C24)))</formula>
    </cfRule>
    <cfRule type="containsText" dxfId="53" priority="7" operator="containsText" text="Faux">
      <formula>NOT(ISERROR(SEARCH("Faux",C24)))</formula>
    </cfRule>
  </conditionalFormatting>
  <conditionalFormatting sqref="G24:G29">
    <cfRule type="containsText" dxfId="52" priority="3" operator="containsText" text="TB">
      <formula>NOT(ISERROR(SEARCH("TB",G24)))</formula>
    </cfRule>
    <cfRule type="containsText" dxfId="51" priority="4" operator="containsText" text="Faux">
      <formula>NOT(ISERROR(SEARCH("Faux",G24)))</formula>
    </cfRule>
  </conditionalFormatting>
  <conditionalFormatting sqref="H24:H29">
    <cfRule type="cellIs" dxfId="50" priority="5" operator="equal">
      <formula>0</formula>
    </cfRule>
  </conditionalFormatting>
  <conditionalFormatting sqref="D23">
    <cfRule type="cellIs" dxfId="49" priority="2" operator="equal">
      <formula>0</formula>
    </cfRule>
  </conditionalFormatting>
  <conditionalFormatting sqref="H23">
    <cfRule type="cellIs" dxfId="48" priority="1" operator="equal">
      <formula>0</formula>
    </cfRule>
  </conditionalFormatting>
  <pageMargins left="0.7" right="0.7" top="0.75" bottom="0.75" header="0.3" footer="0.3"/>
  <ignoredErrors>
    <ignoredError sqref="C1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2EB18-8E78-4838-BE97-23B295B8C2F1}">
  <sheetPr>
    <tabColor theme="9" tint="-0.499984740745262"/>
  </sheetPr>
  <dimension ref="A1:I29"/>
  <sheetViews>
    <sheetView workbookViewId="0">
      <selection activeCell="B3" sqref="B3"/>
    </sheetView>
  </sheetViews>
  <sheetFormatPr baseColWidth="10" defaultRowHeight="14.4" x14ac:dyDescent="0.55000000000000004"/>
  <cols>
    <col min="1" max="1" width="20.68359375" customWidth="1"/>
    <col min="2" max="2" width="30.68359375" customWidth="1"/>
    <col min="4" max="4" width="5.68359375" customWidth="1"/>
    <col min="5" max="5" width="20.68359375" customWidth="1"/>
    <col min="6" max="6" width="30.68359375" customWidth="1"/>
    <col min="7" max="7" width="15.68359375" bestFit="1" customWidth="1"/>
    <col min="8" max="8" width="5.68359375" customWidth="1"/>
    <col min="9" max="9" width="24.578125" customWidth="1"/>
  </cols>
  <sheetData>
    <row r="1" spans="1:9" ht="41.25" customHeight="1" x14ac:dyDescent="0.55000000000000004">
      <c r="A1" s="33" t="s">
        <v>52</v>
      </c>
      <c r="B1" s="33"/>
      <c r="C1" s="33"/>
      <c r="D1" s="16"/>
      <c r="E1" s="33" t="s">
        <v>7</v>
      </c>
      <c r="F1" s="33"/>
      <c r="G1" s="17">
        <f>SUM(D3:D29)+SUM(H3:H29)</f>
        <v>0</v>
      </c>
      <c r="H1" s="34" t="str">
        <f>IF(G1=48,"Bravo",IF(G1&gt;42,"Pas mal !",IF(G1=36,"Encore un petit effort",IF(G1&lt;36,"Entraîne toi"))))</f>
        <v>Entraîne toi</v>
      </c>
      <c r="I1" s="34"/>
    </row>
    <row r="2" spans="1:9" ht="23.1" x14ac:dyDescent="0.85">
      <c r="A2" s="32" t="s">
        <v>53</v>
      </c>
      <c r="B2" s="32"/>
      <c r="C2" s="32"/>
      <c r="D2" s="18"/>
      <c r="E2" s="32" t="s">
        <v>54</v>
      </c>
      <c r="F2" s="32"/>
      <c r="G2" s="32"/>
      <c r="H2" s="19"/>
    </row>
    <row r="3" spans="1:9" ht="18.3" x14ac:dyDescent="0.7">
      <c r="A3" s="20" t="s">
        <v>0</v>
      </c>
      <c r="B3" s="21"/>
      <c r="C3" s="22" t="str">
        <f>IF(B3="me rejoins","TB","Faux")</f>
        <v>Faux</v>
      </c>
      <c r="D3" s="1">
        <f t="shared" ref="D3:D22" si="0">IF(C3="TB",1,0)</f>
        <v>0</v>
      </c>
      <c r="E3" s="20" t="s">
        <v>0</v>
      </c>
      <c r="F3" s="21"/>
      <c r="G3" s="22" t="str">
        <f>IF(F3="me suis rejoint","TB","Faux")</f>
        <v>Faux</v>
      </c>
      <c r="H3" s="1">
        <f t="shared" ref="H3:H8" si="1">IF(G3="TB",1,0)</f>
        <v>0</v>
      </c>
    </row>
    <row r="4" spans="1:9" ht="18.3" x14ac:dyDescent="0.7">
      <c r="A4" s="20" t="s">
        <v>1</v>
      </c>
      <c r="B4" s="21"/>
      <c r="C4" s="22" t="str">
        <f>IF(B4="te rejoins","TB","Faux")</f>
        <v>Faux</v>
      </c>
      <c r="D4" s="1">
        <f t="shared" si="0"/>
        <v>0</v>
      </c>
      <c r="E4" s="20" t="s">
        <v>1</v>
      </c>
      <c r="F4" s="21"/>
      <c r="G4" s="22" t="str">
        <f>IF(F4="t'es rejoint","TB","Faux")</f>
        <v>Faux</v>
      </c>
      <c r="H4" s="1">
        <f t="shared" si="1"/>
        <v>0</v>
      </c>
    </row>
    <row r="5" spans="1:9" ht="18.3" x14ac:dyDescent="0.7">
      <c r="A5" s="20" t="s">
        <v>61</v>
      </c>
      <c r="B5" s="21"/>
      <c r="C5" s="22" t="str">
        <f>IF(B5="se rejoint","TB","Faux")</f>
        <v>Faux</v>
      </c>
      <c r="D5" s="1">
        <f t="shared" si="0"/>
        <v>0</v>
      </c>
      <c r="E5" s="20" t="s">
        <v>61</v>
      </c>
      <c r="F5" s="21"/>
      <c r="G5" s="22" t="str">
        <f>IF(F5="s'est rejoint","TB","Faux")</f>
        <v>Faux</v>
      </c>
      <c r="H5" s="1">
        <f t="shared" si="1"/>
        <v>0</v>
      </c>
    </row>
    <row r="6" spans="1:9" ht="18.3" x14ac:dyDescent="0.7">
      <c r="A6" s="20" t="s">
        <v>3</v>
      </c>
      <c r="B6" s="21"/>
      <c r="C6" s="22" t="str">
        <f>IF(B6="nous rejoignons","TB","Faux")</f>
        <v>Faux</v>
      </c>
      <c r="D6" s="1">
        <f t="shared" si="0"/>
        <v>0</v>
      </c>
      <c r="E6" s="20" t="s">
        <v>3</v>
      </c>
      <c r="F6" s="21"/>
      <c r="G6" s="22" t="str">
        <f>IF(F6="nous sommes rejoints","TB","Faux")</f>
        <v>Faux</v>
      </c>
      <c r="H6" s="1">
        <f t="shared" si="1"/>
        <v>0</v>
      </c>
    </row>
    <row r="7" spans="1:9" ht="18.3" x14ac:dyDescent="0.7">
      <c r="A7" s="20" t="s">
        <v>4</v>
      </c>
      <c r="B7" s="21"/>
      <c r="C7" s="22" t="str">
        <f>IF(B7="vous rejoignez","TB","Faux")</f>
        <v>Faux</v>
      </c>
      <c r="D7" s="1">
        <f t="shared" si="0"/>
        <v>0</v>
      </c>
      <c r="E7" s="20" t="s">
        <v>4</v>
      </c>
      <c r="F7" s="21"/>
      <c r="G7" s="22" t="str">
        <f>IF(F7="vous êtes rejoints","TB","Faux")</f>
        <v>Faux</v>
      </c>
      <c r="H7" s="1">
        <f t="shared" si="1"/>
        <v>0</v>
      </c>
    </row>
    <row r="8" spans="1:9" ht="18.3" x14ac:dyDescent="0.7">
      <c r="A8" s="20" t="s">
        <v>5</v>
      </c>
      <c r="B8" s="21"/>
      <c r="C8" s="22" t="str">
        <f>IF(B8="se rejoignent","TB","Faux")</f>
        <v>Faux</v>
      </c>
      <c r="D8" s="1">
        <f t="shared" si="0"/>
        <v>0</v>
      </c>
      <c r="E8" s="20" t="s">
        <v>5</v>
      </c>
      <c r="F8" s="21"/>
      <c r="G8" s="22" t="str">
        <f>IF(F8="se sont rejoints","TB","Faux")</f>
        <v>Faux</v>
      </c>
      <c r="H8" s="1">
        <f t="shared" si="1"/>
        <v>0</v>
      </c>
    </row>
    <row r="9" spans="1:9" ht="23.1" x14ac:dyDescent="0.85">
      <c r="A9" s="32" t="s">
        <v>55</v>
      </c>
      <c r="B9" s="32"/>
      <c r="C9" s="32"/>
      <c r="D9" s="18"/>
      <c r="E9" s="32" t="s">
        <v>56</v>
      </c>
      <c r="F9" s="32"/>
      <c r="G9" s="32"/>
      <c r="H9" s="19"/>
    </row>
    <row r="10" spans="1:9" ht="18.3" x14ac:dyDescent="0.7">
      <c r="A10" s="20" t="s">
        <v>0</v>
      </c>
      <c r="B10" s="21"/>
      <c r="C10" s="22" t="str">
        <f>IF(B10="me rejoignais","TB","Faux")</f>
        <v>Faux</v>
      </c>
      <c r="D10" s="1">
        <f t="shared" si="0"/>
        <v>0</v>
      </c>
      <c r="E10" s="20" t="s">
        <v>0</v>
      </c>
      <c r="F10" s="21"/>
      <c r="G10" s="22" t="str">
        <f>IF(F10="m'étais rejoint","TB","Faux")</f>
        <v>Faux</v>
      </c>
      <c r="H10" s="1">
        <f t="shared" ref="H10:H15" si="2">IF(G10="TB",1,0)</f>
        <v>0</v>
      </c>
    </row>
    <row r="11" spans="1:9" ht="18.3" x14ac:dyDescent="0.7">
      <c r="A11" s="20" t="s">
        <v>1</v>
      </c>
      <c r="B11" s="21"/>
      <c r="C11" s="22" t="str">
        <f>IF(B11="te rejoignais","TB","Faux")</f>
        <v>Faux</v>
      </c>
      <c r="D11" s="1">
        <f t="shared" si="0"/>
        <v>0</v>
      </c>
      <c r="E11" s="20" t="s">
        <v>1</v>
      </c>
      <c r="F11" s="21"/>
      <c r="G11" s="22" t="str">
        <f>IF(F11="t'étais rejoint","TB","Faux")</f>
        <v>Faux</v>
      </c>
      <c r="H11" s="1">
        <f t="shared" si="2"/>
        <v>0</v>
      </c>
    </row>
    <row r="12" spans="1:9" ht="18.3" x14ac:dyDescent="0.7">
      <c r="A12" s="20" t="s">
        <v>61</v>
      </c>
      <c r="B12" s="21"/>
      <c r="C12" s="22" t="str">
        <f>IF(B12="se rejoignait","TB","Faux")</f>
        <v>Faux</v>
      </c>
      <c r="D12" s="1">
        <f t="shared" si="0"/>
        <v>0</v>
      </c>
      <c r="E12" s="20" t="s">
        <v>61</v>
      </c>
      <c r="F12" s="21"/>
      <c r="G12" s="22" t="str">
        <f>IF(F12="s'était rejoint","TB","Faux")</f>
        <v>Faux</v>
      </c>
      <c r="H12" s="1">
        <f t="shared" si="2"/>
        <v>0</v>
      </c>
    </row>
    <row r="13" spans="1:9" ht="18.3" x14ac:dyDescent="0.7">
      <c r="A13" s="20" t="s">
        <v>3</v>
      </c>
      <c r="B13" s="21"/>
      <c r="C13" s="22" t="str">
        <f>IF(B13="nous rejoignions","TB","Faux")</f>
        <v>Faux</v>
      </c>
      <c r="D13" s="1">
        <f t="shared" si="0"/>
        <v>0</v>
      </c>
      <c r="E13" s="20" t="s">
        <v>3</v>
      </c>
      <c r="F13" s="21"/>
      <c r="G13" s="22" t="str">
        <f>IF(F13="nous étions rejoints","TB","Faux")</f>
        <v>Faux</v>
      </c>
      <c r="H13" s="1">
        <f t="shared" si="2"/>
        <v>0</v>
      </c>
    </row>
    <row r="14" spans="1:9" ht="18.3" x14ac:dyDescent="0.7">
      <c r="A14" s="20" t="s">
        <v>4</v>
      </c>
      <c r="B14" s="21"/>
      <c r="C14" s="22" t="str">
        <f>IF(B14="vous rejoigniez","TB","Faux")</f>
        <v>Faux</v>
      </c>
      <c r="D14" s="1">
        <f t="shared" si="0"/>
        <v>0</v>
      </c>
      <c r="E14" s="20" t="s">
        <v>4</v>
      </c>
      <c r="F14" s="21"/>
      <c r="G14" s="22" t="str">
        <f>IF(F14="vous étiez rejoints","TB","Faux")</f>
        <v>Faux</v>
      </c>
      <c r="H14" s="1">
        <f t="shared" si="2"/>
        <v>0</v>
      </c>
    </row>
    <row r="15" spans="1:9" ht="18.3" x14ac:dyDescent="0.7">
      <c r="A15" s="20" t="s">
        <v>5</v>
      </c>
      <c r="B15" s="21"/>
      <c r="C15" s="22" t="str">
        <f>IF(B15="se rejoignaient","TB","Faux")</f>
        <v>Faux</v>
      </c>
      <c r="D15" s="1">
        <f t="shared" si="0"/>
        <v>0</v>
      </c>
      <c r="E15" s="20" t="s">
        <v>5</v>
      </c>
      <c r="F15" s="21"/>
      <c r="G15" s="22" t="str">
        <f>IF(F15="s'étaient rejoints","TB","Faux")</f>
        <v>Faux</v>
      </c>
      <c r="H15" s="1">
        <f t="shared" si="2"/>
        <v>0</v>
      </c>
    </row>
    <row r="16" spans="1:9" ht="23.1" x14ac:dyDescent="0.85">
      <c r="A16" s="32" t="s">
        <v>57</v>
      </c>
      <c r="B16" s="32"/>
      <c r="C16" s="32"/>
      <c r="D16" s="18"/>
      <c r="E16" s="32" t="s">
        <v>58</v>
      </c>
      <c r="F16" s="32"/>
      <c r="G16" s="32"/>
      <c r="H16" s="19"/>
    </row>
    <row r="17" spans="1:8" ht="18.3" x14ac:dyDescent="0.7">
      <c r="A17" s="20" t="s">
        <v>0</v>
      </c>
      <c r="B17" s="21"/>
      <c r="C17" s="22" t="str">
        <f>IF(B17="me rejoindrai","TB","Faux")</f>
        <v>Faux</v>
      </c>
      <c r="D17" s="1">
        <f t="shared" si="0"/>
        <v>0</v>
      </c>
      <c r="E17" s="20" t="s">
        <v>0</v>
      </c>
      <c r="F17" s="21"/>
      <c r="G17" s="22" t="str">
        <f>IF(F17="me serai rejoint","TB","Faux")</f>
        <v>Faux</v>
      </c>
      <c r="H17" s="1">
        <f t="shared" ref="H17:H22" si="3">IF(G17="TB",1,0)</f>
        <v>0</v>
      </c>
    </row>
    <row r="18" spans="1:8" ht="18.3" x14ac:dyDescent="0.7">
      <c r="A18" s="20" t="s">
        <v>1</v>
      </c>
      <c r="B18" s="21"/>
      <c r="C18" s="22" t="str">
        <f>IF(B18="te rejoindras","TB","Faux")</f>
        <v>Faux</v>
      </c>
      <c r="D18" s="1">
        <f t="shared" si="0"/>
        <v>0</v>
      </c>
      <c r="E18" s="20" t="s">
        <v>1</v>
      </c>
      <c r="F18" s="21"/>
      <c r="G18" s="22" t="str">
        <f>IF(F18="te seras rejoint","TB","Faux")</f>
        <v>Faux</v>
      </c>
      <c r="H18" s="1">
        <f t="shared" si="3"/>
        <v>0</v>
      </c>
    </row>
    <row r="19" spans="1:8" ht="18.3" x14ac:dyDescent="0.7">
      <c r="A19" s="20" t="s">
        <v>61</v>
      </c>
      <c r="B19" s="21"/>
      <c r="C19" s="22" t="str">
        <f>IF(B19="se rejoindra","TB","Faux")</f>
        <v>Faux</v>
      </c>
      <c r="D19" s="1">
        <f t="shared" si="0"/>
        <v>0</v>
      </c>
      <c r="E19" s="20" t="s">
        <v>61</v>
      </c>
      <c r="F19" s="21"/>
      <c r="G19" s="22" t="str">
        <f>IF(F19="se sera rejoint","TB","Faux")</f>
        <v>Faux</v>
      </c>
      <c r="H19" s="1">
        <f t="shared" si="3"/>
        <v>0</v>
      </c>
    </row>
    <row r="20" spans="1:8" ht="18.3" x14ac:dyDescent="0.7">
      <c r="A20" s="20" t="s">
        <v>3</v>
      </c>
      <c r="B20" s="21"/>
      <c r="C20" s="22" t="str">
        <f>IF(B20="nous rejoindrons","TB","Faux")</f>
        <v>Faux</v>
      </c>
      <c r="D20" s="1">
        <f t="shared" si="0"/>
        <v>0</v>
      </c>
      <c r="E20" s="20" t="s">
        <v>3</v>
      </c>
      <c r="F20" s="21"/>
      <c r="G20" s="22" t="str">
        <f>IF(F20="nous serons rejoints","TB","Faux")</f>
        <v>Faux</v>
      </c>
      <c r="H20" s="1">
        <f t="shared" si="3"/>
        <v>0</v>
      </c>
    </row>
    <row r="21" spans="1:8" ht="18.3" x14ac:dyDescent="0.7">
      <c r="A21" s="20" t="s">
        <v>4</v>
      </c>
      <c r="B21" s="21"/>
      <c r="C21" s="22" t="str">
        <f>IF(B21="vous rejoindrez","TB","Faux")</f>
        <v>Faux</v>
      </c>
      <c r="D21" s="1">
        <f t="shared" si="0"/>
        <v>0</v>
      </c>
      <c r="E21" s="20" t="s">
        <v>4</v>
      </c>
      <c r="F21" s="21"/>
      <c r="G21" s="22" t="str">
        <f>IF(F21="vous serez rejoints","TB","Faux")</f>
        <v>Faux</v>
      </c>
      <c r="H21" s="1">
        <f t="shared" si="3"/>
        <v>0</v>
      </c>
    </row>
    <row r="22" spans="1:8" ht="18.3" x14ac:dyDescent="0.7">
      <c r="A22" s="20" t="s">
        <v>5</v>
      </c>
      <c r="B22" s="21"/>
      <c r="C22" s="22" t="str">
        <f>IF(B22="se rejoindront","TB","Faux")</f>
        <v>Faux</v>
      </c>
      <c r="D22" s="1">
        <f t="shared" si="0"/>
        <v>0</v>
      </c>
      <c r="E22" s="20" t="s">
        <v>5</v>
      </c>
      <c r="F22" s="21"/>
      <c r="G22" s="22" t="str">
        <f>IF(F22="se seront rejoints","TB","Faux")</f>
        <v>Faux</v>
      </c>
      <c r="H22" s="1">
        <f t="shared" si="3"/>
        <v>0</v>
      </c>
    </row>
    <row r="23" spans="1:8" ht="23.1" x14ac:dyDescent="0.85">
      <c r="A23" s="32" t="s">
        <v>59</v>
      </c>
      <c r="B23" s="32"/>
      <c r="C23" s="32"/>
      <c r="D23" s="18"/>
      <c r="E23" s="32" t="s">
        <v>60</v>
      </c>
      <c r="F23" s="32"/>
      <c r="G23" s="32"/>
      <c r="H23" s="19"/>
    </row>
    <row r="24" spans="1:8" ht="18.3" x14ac:dyDescent="0.7">
      <c r="A24" s="20" t="s">
        <v>0</v>
      </c>
      <c r="B24" s="21"/>
      <c r="C24" s="22" t="str">
        <f>IF(B24="me rejoignis","TB","Faux")</f>
        <v>Faux</v>
      </c>
      <c r="D24" s="1">
        <f t="shared" ref="D24:D29" si="4">IF(C24="TB",1,0)</f>
        <v>0</v>
      </c>
      <c r="E24" s="20" t="s">
        <v>0</v>
      </c>
      <c r="F24" s="21"/>
      <c r="G24" s="22" t="str">
        <f>IF(F24="me fus rejoint","TB","Faux")</f>
        <v>Faux</v>
      </c>
      <c r="H24" s="1">
        <f t="shared" ref="H24:H29" si="5">IF(G24="TB",1,0)</f>
        <v>0</v>
      </c>
    </row>
    <row r="25" spans="1:8" ht="18.3" x14ac:dyDescent="0.7">
      <c r="A25" s="20" t="s">
        <v>1</v>
      </c>
      <c r="B25" s="21"/>
      <c r="C25" s="22" t="str">
        <f>IF(B25="te rejoignis","TB","Faux")</f>
        <v>Faux</v>
      </c>
      <c r="D25" s="1">
        <f t="shared" si="4"/>
        <v>0</v>
      </c>
      <c r="E25" s="20" t="s">
        <v>1</v>
      </c>
      <c r="F25" s="21"/>
      <c r="G25" s="22" t="str">
        <f>IF(F25="te fus rejoint","TB","Faux")</f>
        <v>Faux</v>
      </c>
      <c r="H25" s="1">
        <f t="shared" si="5"/>
        <v>0</v>
      </c>
    </row>
    <row r="26" spans="1:8" ht="18.3" x14ac:dyDescent="0.7">
      <c r="A26" s="20" t="s">
        <v>61</v>
      </c>
      <c r="B26" s="21"/>
      <c r="C26" s="22" t="str">
        <f>IF(B26="se rejoignit","TB","Faux")</f>
        <v>Faux</v>
      </c>
      <c r="D26" s="1">
        <f t="shared" si="4"/>
        <v>0</v>
      </c>
      <c r="E26" s="20" t="s">
        <v>61</v>
      </c>
      <c r="F26" s="21"/>
      <c r="G26" s="22" t="str">
        <f>IF(F26="se fut rejoint","TB","Faux")</f>
        <v>Faux</v>
      </c>
      <c r="H26" s="1">
        <f t="shared" si="5"/>
        <v>0</v>
      </c>
    </row>
    <row r="27" spans="1:8" ht="18.3" x14ac:dyDescent="0.7">
      <c r="A27" s="20" t="s">
        <v>3</v>
      </c>
      <c r="B27" s="21"/>
      <c r="C27" s="22" t="str">
        <f>IF(B27="nous rejoignîmes","TB","Faux")</f>
        <v>Faux</v>
      </c>
      <c r="D27" s="1">
        <f t="shared" si="4"/>
        <v>0</v>
      </c>
      <c r="E27" s="20" t="s">
        <v>3</v>
      </c>
      <c r="F27" s="21"/>
      <c r="G27" s="22" t="str">
        <f>IF(F27="nous fûmes rejoints","TB","Faux")</f>
        <v>Faux</v>
      </c>
      <c r="H27" s="1">
        <f t="shared" si="5"/>
        <v>0</v>
      </c>
    </row>
    <row r="28" spans="1:8" ht="18.3" x14ac:dyDescent="0.7">
      <c r="A28" s="20" t="s">
        <v>4</v>
      </c>
      <c r="B28" s="21"/>
      <c r="C28" s="22" t="str">
        <f>IF(B28="vous rejoignîtes","TB","Faux")</f>
        <v>Faux</v>
      </c>
      <c r="D28" s="1">
        <f t="shared" si="4"/>
        <v>0</v>
      </c>
      <c r="E28" s="20" t="s">
        <v>4</v>
      </c>
      <c r="F28" s="21"/>
      <c r="G28" s="22" t="str">
        <f>IF(F28="vous fûtes rejoints","TB","Faux")</f>
        <v>Faux</v>
      </c>
      <c r="H28" s="1">
        <f t="shared" si="5"/>
        <v>0</v>
      </c>
    </row>
    <row r="29" spans="1:8" ht="18.3" x14ac:dyDescent="0.7">
      <c r="A29" s="20" t="s">
        <v>5</v>
      </c>
      <c r="B29" s="21"/>
      <c r="C29" s="22" t="str">
        <f>IF(B29="se rejoignirent","TB","Faux")</f>
        <v>Faux</v>
      </c>
      <c r="D29" s="1">
        <f t="shared" si="4"/>
        <v>0</v>
      </c>
      <c r="E29" s="20" t="s">
        <v>5</v>
      </c>
      <c r="F29" s="21"/>
      <c r="G29" s="22" t="str">
        <f>IF(F29="se furent rejoints","TB","Faux")</f>
        <v>Faux</v>
      </c>
      <c r="H29" s="1">
        <f t="shared" si="5"/>
        <v>0</v>
      </c>
    </row>
  </sheetData>
  <sheetProtection algorithmName="SHA-512" hashValue="lkDCZPzW+CsY7h0gZu2zeFH/pVUnznO77FXiW6KZnlpSSTSyMwdpBvX1miMkV3dPFMbskpFZDTd01xR3E7lXHQ==" saltValue="sFDNZk0bmrbqIZ7XRgOWpg==" spinCount="100000" sheet="1" objects="1" scenarios="1" selectLockedCells="1"/>
  <mergeCells count="11">
    <mergeCell ref="H1:I1"/>
    <mergeCell ref="A2:C2"/>
    <mergeCell ref="E2:G2"/>
    <mergeCell ref="A9:C9"/>
    <mergeCell ref="E9:G9"/>
    <mergeCell ref="A16:C16"/>
    <mergeCell ref="E16:G16"/>
    <mergeCell ref="A23:C23"/>
    <mergeCell ref="E23:G23"/>
    <mergeCell ref="A1:C1"/>
    <mergeCell ref="E1:F1"/>
  </mergeCells>
  <conditionalFormatting sqref="D2:D8 D10:D15 D17:D22">
    <cfRule type="cellIs" dxfId="47" priority="24" operator="equal">
      <formula>0</formula>
    </cfRule>
  </conditionalFormatting>
  <conditionalFormatting sqref="C17:C22 C10:C15 C3:C8">
    <cfRule type="containsText" dxfId="46" priority="22" operator="containsText" text="TB">
      <formula>NOT(ISERROR(SEARCH("TB",C3)))</formula>
    </cfRule>
    <cfRule type="containsText" dxfId="45" priority="23" operator="containsText" text="Faux">
      <formula>NOT(ISERROR(SEARCH("Faux",C3)))</formula>
    </cfRule>
  </conditionalFormatting>
  <conditionalFormatting sqref="H2:H8">
    <cfRule type="cellIs" dxfId="44" priority="21" operator="equal">
      <formula>0</formula>
    </cfRule>
  </conditionalFormatting>
  <conditionalFormatting sqref="G3:G8">
    <cfRule type="containsText" dxfId="43" priority="19" operator="containsText" text="TB">
      <formula>NOT(ISERROR(SEARCH("TB",G3)))</formula>
    </cfRule>
    <cfRule type="containsText" dxfId="42" priority="20" operator="containsText" text="Faux">
      <formula>NOT(ISERROR(SEARCH("Faux",G3)))</formula>
    </cfRule>
  </conditionalFormatting>
  <conditionalFormatting sqref="G17:G22">
    <cfRule type="containsText" dxfId="41" priority="13" operator="containsText" text="TB">
      <formula>NOT(ISERROR(SEARCH("TB",G17)))</formula>
    </cfRule>
    <cfRule type="containsText" dxfId="40" priority="14" operator="containsText" text="Faux">
      <formula>NOT(ISERROR(SEARCH("Faux",G17)))</formula>
    </cfRule>
  </conditionalFormatting>
  <conditionalFormatting sqref="H10:H15">
    <cfRule type="cellIs" dxfId="39" priority="18" operator="equal">
      <formula>0</formula>
    </cfRule>
  </conditionalFormatting>
  <conditionalFormatting sqref="G10:G15">
    <cfRule type="containsText" dxfId="38" priority="16" operator="containsText" text="TB">
      <formula>NOT(ISERROR(SEARCH("TB",G10)))</formula>
    </cfRule>
    <cfRule type="containsText" dxfId="37" priority="17" operator="containsText" text="Faux">
      <formula>NOT(ISERROR(SEARCH("Faux",G10)))</formula>
    </cfRule>
  </conditionalFormatting>
  <conditionalFormatting sqref="H17:H22">
    <cfRule type="cellIs" dxfId="36" priority="15" operator="equal">
      <formula>0</formula>
    </cfRule>
  </conditionalFormatting>
  <conditionalFormatting sqref="D9">
    <cfRule type="cellIs" dxfId="35" priority="12" operator="equal">
      <formula>0</formula>
    </cfRule>
  </conditionalFormatting>
  <conditionalFormatting sqref="H9">
    <cfRule type="cellIs" dxfId="34" priority="11" operator="equal">
      <formula>0</formula>
    </cfRule>
  </conditionalFormatting>
  <conditionalFormatting sqref="D16">
    <cfRule type="cellIs" dxfId="33" priority="10" operator="equal">
      <formula>0</formula>
    </cfRule>
  </conditionalFormatting>
  <conditionalFormatting sqref="H16">
    <cfRule type="cellIs" dxfId="32" priority="9" operator="equal">
      <formula>0</formula>
    </cfRule>
  </conditionalFormatting>
  <conditionalFormatting sqref="D24:D29">
    <cfRule type="cellIs" dxfId="31" priority="8" operator="equal">
      <formula>0</formula>
    </cfRule>
  </conditionalFormatting>
  <conditionalFormatting sqref="C24:C29">
    <cfRule type="containsText" dxfId="30" priority="6" operator="containsText" text="TB">
      <formula>NOT(ISERROR(SEARCH("TB",C24)))</formula>
    </cfRule>
    <cfRule type="containsText" dxfId="29" priority="7" operator="containsText" text="Faux">
      <formula>NOT(ISERROR(SEARCH("Faux",C24)))</formula>
    </cfRule>
  </conditionalFormatting>
  <conditionalFormatting sqref="G24:G29">
    <cfRule type="containsText" dxfId="28" priority="3" operator="containsText" text="TB">
      <formula>NOT(ISERROR(SEARCH("TB",G24)))</formula>
    </cfRule>
    <cfRule type="containsText" dxfId="27" priority="4" operator="containsText" text="Faux">
      <formula>NOT(ISERROR(SEARCH("Faux",G24)))</formula>
    </cfRule>
  </conditionalFormatting>
  <conditionalFormatting sqref="H24:H29">
    <cfRule type="cellIs" dxfId="26" priority="5" operator="equal">
      <formula>0</formula>
    </cfRule>
  </conditionalFormatting>
  <conditionalFormatting sqref="D23">
    <cfRule type="cellIs" dxfId="25" priority="2" operator="equal">
      <formula>0</formula>
    </cfRule>
  </conditionalFormatting>
  <conditionalFormatting sqref="H23">
    <cfRule type="cellIs" dxfId="24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C5B89-2225-4C02-A7FD-67FB76379EEC}">
  <sheetPr>
    <tabColor theme="7" tint="-0.249977111117893"/>
  </sheetPr>
  <dimension ref="A1:I29"/>
  <sheetViews>
    <sheetView workbookViewId="0">
      <selection activeCell="F3" sqref="F3"/>
    </sheetView>
  </sheetViews>
  <sheetFormatPr baseColWidth="10" defaultRowHeight="14.4" x14ac:dyDescent="0.55000000000000004"/>
  <cols>
    <col min="1" max="1" width="20.68359375" customWidth="1"/>
    <col min="2" max="2" width="30.68359375" customWidth="1"/>
    <col min="4" max="4" width="5.68359375" customWidth="1"/>
    <col min="5" max="5" width="20.68359375" customWidth="1"/>
    <col min="6" max="6" width="30.68359375" customWidth="1"/>
    <col min="7" max="7" width="15.68359375" bestFit="1" customWidth="1"/>
    <col min="8" max="8" width="5.68359375" customWidth="1"/>
    <col min="9" max="9" width="24.578125" customWidth="1"/>
  </cols>
  <sheetData>
    <row r="1" spans="1:9" ht="41.25" customHeight="1" x14ac:dyDescent="0.55000000000000004">
      <c r="A1" s="33" t="s">
        <v>62</v>
      </c>
      <c r="B1" s="33"/>
      <c r="C1" s="33"/>
      <c r="D1" s="16"/>
      <c r="E1" s="33" t="s">
        <v>7</v>
      </c>
      <c r="F1" s="33"/>
      <c r="G1" s="17">
        <f>SUM(D3:D29)+SUM(H3:H29)</f>
        <v>0</v>
      </c>
      <c r="H1" s="34" t="str">
        <f>IF(G1=48,"Bravo",IF(G1&gt;42,"Pas mal !",IF(G1=36,"Encore un petit effort",IF(G1&lt;36,"Entraîne toi"))))</f>
        <v>Entraîne toi</v>
      </c>
      <c r="I1" s="34"/>
    </row>
    <row r="2" spans="1:9" ht="23.1" x14ac:dyDescent="0.85">
      <c r="A2" s="32" t="s">
        <v>63</v>
      </c>
      <c r="B2" s="32"/>
      <c r="C2" s="32"/>
      <c r="D2" s="18"/>
      <c r="E2" s="32" t="s">
        <v>64</v>
      </c>
      <c r="F2" s="32"/>
      <c r="G2" s="32"/>
      <c r="H2" s="19"/>
    </row>
    <row r="3" spans="1:9" ht="18.3" x14ac:dyDescent="0.7">
      <c r="A3" s="20" t="s">
        <v>0</v>
      </c>
      <c r="B3" s="21"/>
      <c r="C3" s="22" t="str">
        <f>IF(B3="me sers","TB","Faux")</f>
        <v>Faux</v>
      </c>
      <c r="D3" s="1">
        <f t="shared" ref="D3:D22" si="0">IF(C3="TB",1,0)</f>
        <v>0</v>
      </c>
      <c r="E3" s="20" t="s">
        <v>0</v>
      </c>
      <c r="F3" s="21"/>
      <c r="G3" s="22" t="str">
        <f>IF(F3="me suis servi","TB","Faux")</f>
        <v>Faux</v>
      </c>
      <c r="H3" s="1">
        <f t="shared" ref="H3:H8" si="1">IF(G3="TB",1,0)</f>
        <v>0</v>
      </c>
    </row>
    <row r="4" spans="1:9" ht="18.3" x14ac:dyDescent="0.7">
      <c r="A4" s="20" t="s">
        <v>1</v>
      </c>
      <c r="B4" s="21"/>
      <c r="C4" s="22" t="str">
        <f>IF(B4="te sers","TB","Faux")</f>
        <v>Faux</v>
      </c>
      <c r="D4" s="1">
        <f t="shared" si="0"/>
        <v>0</v>
      </c>
      <c r="E4" s="20" t="s">
        <v>1</v>
      </c>
      <c r="F4" s="21"/>
      <c r="G4" s="22" t="str">
        <f>IF(F4="t'es servi","TB","Faux")</f>
        <v>Faux</v>
      </c>
      <c r="H4" s="1">
        <f t="shared" si="1"/>
        <v>0</v>
      </c>
    </row>
    <row r="5" spans="1:9" ht="18.3" x14ac:dyDescent="0.7">
      <c r="A5" s="20" t="s">
        <v>61</v>
      </c>
      <c r="B5" s="21"/>
      <c r="C5" s="22" t="str">
        <f>IF(B5="se sert","TB","Faux")</f>
        <v>Faux</v>
      </c>
      <c r="D5" s="1">
        <f t="shared" si="0"/>
        <v>0</v>
      </c>
      <c r="E5" s="20" t="s">
        <v>61</v>
      </c>
      <c r="F5" s="21"/>
      <c r="G5" s="22" t="str">
        <f>IF(F5="s'est servi","TB","Faux")</f>
        <v>Faux</v>
      </c>
      <c r="H5" s="1">
        <f t="shared" si="1"/>
        <v>0</v>
      </c>
    </row>
    <row r="6" spans="1:9" ht="18.3" x14ac:dyDescent="0.7">
      <c r="A6" s="20" t="s">
        <v>3</v>
      </c>
      <c r="B6" s="21"/>
      <c r="C6" s="22" t="str">
        <f>IF(B6="nous servons","TB","Faux")</f>
        <v>Faux</v>
      </c>
      <c r="D6" s="1">
        <f t="shared" si="0"/>
        <v>0</v>
      </c>
      <c r="E6" s="20" t="s">
        <v>3</v>
      </c>
      <c r="F6" s="21"/>
      <c r="G6" s="22" t="str">
        <f>IF(F6="nous sommes servis","TB","Faux")</f>
        <v>Faux</v>
      </c>
      <c r="H6" s="1">
        <f t="shared" si="1"/>
        <v>0</v>
      </c>
    </row>
    <row r="7" spans="1:9" ht="18.3" x14ac:dyDescent="0.7">
      <c r="A7" s="20" t="s">
        <v>4</v>
      </c>
      <c r="B7" s="21"/>
      <c r="C7" s="22" t="str">
        <f>IF(B7="vous servez","TB","Faux")</f>
        <v>Faux</v>
      </c>
      <c r="D7" s="1">
        <f t="shared" si="0"/>
        <v>0</v>
      </c>
      <c r="E7" s="20" t="s">
        <v>4</v>
      </c>
      <c r="F7" s="21"/>
      <c r="G7" s="22" t="str">
        <f>IF(F7="vous êtes servis","TB","Faux")</f>
        <v>Faux</v>
      </c>
      <c r="H7" s="1">
        <f t="shared" si="1"/>
        <v>0</v>
      </c>
    </row>
    <row r="8" spans="1:9" ht="18.3" x14ac:dyDescent="0.7">
      <c r="A8" s="20" t="s">
        <v>5</v>
      </c>
      <c r="B8" s="21"/>
      <c r="C8" s="22" t="str">
        <f>IF(B8="se servent","TB","Faux")</f>
        <v>Faux</v>
      </c>
      <c r="D8" s="1">
        <f t="shared" si="0"/>
        <v>0</v>
      </c>
      <c r="E8" s="20" t="s">
        <v>5</v>
      </c>
      <c r="F8" s="21"/>
      <c r="G8" s="22" t="str">
        <f>IF(F8="se sont servis","TB","Faux")</f>
        <v>Faux</v>
      </c>
      <c r="H8" s="1">
        <f t="shared" si="1"/>
        <v>0</v>
      </c>
    </row>
    <row r="9" spans="1:9" ht="23.1" x14ac:dyDescent="0.85">
      <c r="A9" s="32" t="s">
        <v>65</v>
      </c>
      <c r="B9" s="32"/>
      <c r="C9" s="32"/>
      <c r="D9" s="18"/>
      <c r="E9" s="32" t="s">
        <v>66</v>
      </c>
      <c r="F9" s="32"/>
      <c r="G9" s="32"/>
      <c r="H9" s="19"/>
    </row>
    <row r="10" spans="1:9" ht="18.3" x14ac:dyDescent="0.7">
      <c r="A10" s="20" t="s">
        <v>0</v>
      </c>
      <c r="B10" s="21"/>
      <c r="C10" s="22" t="str">
        <f>IF(B10="me servais","TB","Faux")</f>
        <v>Faux</v>
      </c>
      <c r="D10" s="1">
        <f t="shared" si="0"/>
        <v>0</v>
      </c>
      <c r="E10" s="20" t="s">
        <v>0</v>
      </c>
      <c r="F10" s="21"/>
      <c r="G10" s="22" t="str">
        <f>IF(F10="m'étais servi","TB","Faux")</f>
        <v>Faux</v>
      </c>
      <c r="H10" s="1">
        <f t="shared" ref="H10:H15" si="2">IF(G10="TB",1,0)</f>
        <v>0</v>
      </c>
    </row>
    <row r="11" spans="1:9" ht="18.3" x14ac:dyDescent="0.7">
      <c r="A11" s="20" t="s">
        <v>1</v>
      </c>
      <c r="B11" s="21"/>
      <c r="C11" s="22" t="str">
        <f>IF(B11="te servais","TB","Faux")</f>
        <v>Faux</v>
      </c>
      <c r="D11" s="1">
        <f t="shared" si="0"/>
        <v>0</v>
      </c>
      <c r="E11" s="20" t="s">
        <v>1</v>
      </c>
      <c r="F11" s="21"/>
      <c r="G11" s="22" t="str">
        <f>IF(F11="t'étais servi","TB","Faux")</f>
        <v>Faux</v>
      </c>
      <c r="H11" s="1">
        <f t="shared" si="2"/>
        <v>0</v>
      </c>
    </row>
    <row r="12" spans="1:9" ht="18.3" x14ac:dyDescent="0.7">
      <c r="A12" s="20" t="s">
        <v>61</v>
      </c>
      <c r="B12" s="21"/>
      <c r="C12" s="22" t="str">
        <f>IF(B12="se servait","TB","Faux")</f>
        <v>Faux</v>
      </c>
      <c r="D12" s="1">
        <f t="shared" si="0"/>
        <v>0</v>
      </c>
      <c r="E12" s="20" t="s">
        <v>61</v>
      </c>
      <c r="F12" s="21"/>
      <c r="G12" s="22" t="str">
        <f>IF(F12="s'était servi","TB","Faux")</f>
        <v>Faux</v>
      </c>
      <c r="H12" s="1">
        <f t="shared" si="2"/>
        <v>0</v>
      </c>
    </row>
    <row r="13" spans="1:9" ht="18.3" x14ac:dyDescent="0.7">
      <c r="A13" s="20" t="s">
        <v>3</v>
      </c>
      <c r="B13" s="21"/>
      <c r="C13" s="22" t="str">
        <f>IF(B13="nous servions","TB","Faux")</f>
        <v>Faux</v>
      </c>
      <c r="D13" s="1">
        <f t="shared" si="0"/>
        <v>0</v>
      </c>
      <c r="E13" s="20" t="s">
        <v>3</v>
      </c>
      <c r="F13" s="21"/>
      <c r="G13" s="22" t="str">
        <f>IF(F13="nous étions servis","TB","Faux")</f>
        <v>Faux</v>
      </c>
      <c r="H13" s="1">
        <f t="shared" si="2"/>
        <v>0</v>
      </c>
    </row>
    <row r="14" spans="1:9" ht="18.3" x14ac:dyDescent="0.7">
      <c r="A14" s="20" t="s">
        <v>4</v>
      </c>
      <c r="B14" s="21"/>
      <c r="C14" s="22" t="str">
        <f>IF(B14="vous serviez","TB","Faux")</f>
        <v>Faux</v>
      </c>
      <c r="D14" s="1">
        <f t="shared" si="0"/>
        <v>0</v>
      </c>
      <c r="E14" s="20" t="s">
        <v>4</v>
      </c>
      <c r="F14" s="21"/>
      <c r="G14" s="22" t="str">
        <f>IF(F14="vous étiez servis","TB","Faux")</f>
        <v>Faux</v>
      </c>
      <c r="H14" s="1">
        <f t="shared" si="2"/>
        <v>0</v>
      </c>
    </row>
    <row r="15" spans="1:9" ht="18.3" x14ac:dyDescent="0.7">
      <c r="A15" s="20" t="s">
        <v>5</v>
      </c>
      <c r="B15" s="21"/>
      <c r="C15" s="22" t="str">
        <f>IF(B15="se servaient","TB","Faux")</f>
        <v>Faux</v>
      </c>
      <c r="D15" s="1">
        <f t="shared" si="0"/>
        <v>0</v>
      </c>
      <c r="E15" s="20" t="s">
        <v>5</v>
      </c>
      <c r="F15" s="21"/>
      <c r="G15" s="22" t="str">
        <f>IF(F15="s'étaient servis","TB","Faux")</f>
        <v>Faux</v>
      </c>
      <c r="H15" s="1">
        <f t="shared" si="2"/>
        <v>0</v>
      </c>
    </row>
    <row r="16" spans="1:9" ht="23.1" x14ac:dyDescent="0.85">
      <c r="A16" s="32" t="s">
        <v>67</v>
      </c>
      <c r="B16" s="32"/>
      <c r="C16" s="32"/>
      <c r="D16" s="18"/>
      <c r="E16" s="32" t="s">
        <v>68</v>
      </c>
      <c r="F16" s="32"/>
      <c r="G16" s="32"/>
      <c r="H16" s="19"/>
    </row>
    <row r="17" spans="1:8" ht="18.3" x14ac:dyDescent="0.7">
      <c r="A17" s="20" t="s">
        <v>0</v>
      </c>
      <c r="B17" s="21"/>
      <c r="C17" s="22" t="str">
        <f>IF(B17="me servirai","TB","Faux")</f>
        <v>Faux</v>
      </c>
      <c r="D17" s="1">
        <f t="shared" si="0"/>
        <v>0</v>
      </c>
      <c r="E17" s="20" t="s">
        <v>0</v>
      </c>
      <c r="F17" s="21"/>
      <c r="G17" s="22" t="str">
        <f>IF(F17="me serai servi","TB","Faux")</f>
        <v>Faux</v>
      </c>
      <c r="H17" s="1">
        <f t="shared" ref="H17:H22" si="3">IF(G17="TB",1,0)</f>
        <v>0</v>
      </c>
    </row>
    <row r="18" spans="1:8" ht="18.3" x14ac:dyDescent="0.7">
      <c r="A18" s="20" t="s">
        <v>1</v>
      </c>
      <c r="B18" s="21"/>
      <c r="C18" s="22" t="str">
        <f>IF(B18="te serviras","TB","Faux")</f>
        <v>Faux</v>
      </c>
      <c r="D18" s="1">
        <f t="shared" si="0"/>
        <v>0</v>
      </c>
      <c r="E18" s="20" t="s">
        <v>1</v>
      </c>
      <c r="F18" s="21"/>
      <c r="G18" s="22" t="str">
        <f>IF(F18="te seras servi","TB","Faux")</f>
        <v>Faux</v>
      </c>
      <c r="H18" s="1">
        <f t="shared" si="3"/>
        <v>0</v>
      </c>
    </row>
    <row r="19" spans="1:8" ht="18.3" x14ac:dyDescent="0.7">
      <c r="A19" s="20" t="s">
        <v>61</v>
      </c>
      <c r="B19" s="21"/>
      <c r="C19" s="22" t="str">
        <f>IF(B19="se servira","TB","Faux")</f>
        <v>Faux</v>
      </c>
      <c r="D19" s="1">
        <f t="shared" si="0"/>
        <v>0</v>
      </c>
      <c r="E19" s="20" t="s">
        <v>61</v>
      </c>
      <c r="F19" s="21"/>
      <c r="G19" s="22" t="str">
        <f>IF(F19="se sera servi","TB","Faux")</f>
        <v>Faux</v>
      </c>
      <c r="H19" s="1">
        <f t="shared" si="3"/>
        <v>0</v>
      </c>
    </row>
    <row r="20" spans="1:8" ht="18.3" x14ac:dyDescent="0.7">
      <c r="A20" s="20" t="s">
        <v>3</v>
      </c>
      <c r="B20" s="21"/>
      <c r="C20" s="22" t="str">
        <f>IF(B20="nous servirons","TB","Faux")</f>
        <v>Faux</v>
      </c>
      <c r="D20" s="1">
        <f t="shared" si="0"/>
        <v>0</v>
      </c>
      <c r="E20" s="20" t="s">
        <v>3</v>
      </c>
      <c r="F20" s="21"/>
      <c r="G20" s="22" t="str">
        <f>IF(F20="nous serons servis","TB","Faux")</f>
        <v>Faux</v>
      </c>
      <c r="H20" s="1">
        <f t="shared" si="3"/>
        <v>0</v>
      </c>
    </row>
    <row r="21" spans="1:8" ht="18.3" x14ac:dyDescent="0.7">
      <c r="A21" s="20" t="s">
        <v>4</v>
      </c>
      <c r="B21" s="21"/>
      <c r="C21" s="22" t="str">
        <f>IF(B21="vous servirez","TB","Faux")</f>
        <v>Faux</v>
      </c>
      <c r="D21" s="1">
        <f t="shared" si="0"/>
        <v>0</v>
      </c>
      <c r="E21" s="20" t="s">
        <v>4</v>
      </c>
      <c r="F21" s="21"/>
      <c r="G21" s="22" t="str">
        <f>IF(F21="vous serez servis","TB","Faux")</f>
        <v>Faux</v>
      </c>
      <c r="H21" s="1">
        <f t="shared" si="3"/>
        <v>0</v>
      </c>
    </row>
    <row r="22" spans="1:8" ht="18.3" x14ac:dyDescent="0.7">
      <c r="A22" s="20" t="s">
        <v>5</v>
      </c>
      <c r="B22" s="21"/>
      <c r="C22" s="22" t="str">
        <f>IF(B22="se serviront","TB","Faux")</f>
        <v>Faux</v>
      </c>
      <c r="D22" s="1">
        <f t="shared" si="0"/>
        <v>0</v>
      </c>
      <c r="E22" s="20" t="s">
        <v>5</v>
      </c>
      <c r="F22" s="21"/>
      <c r="G22" s="22" t="str">
        <f>IF(F22="se seront servis","TB","Faux")</f>
        <v>Faux</v>
      </c>
      <c r="H22" s="1">
        <f t="shared" si="3"/>
        <v>0</v>
      </c>
    </row>
    <row r="23" spans="1:8" ht="23.1" x14ac:dyDescent="0.85">
      <c r="A23" s="32" t="s">
        <v>69</v>
      </c>
      <c r="B23" s="32"/>
      <c r="C23" s="32"/>
      <c r="D23" s="18"/>
      <c r="E23" s="32" t="s">
        <v>70</v>
      </c>
      <c r="F23" s="32"/>
      <c r="G23" s="32"/>
      <c r="H23" s="19"/>
    </row>
    <row r="24" spans="1:8" ht="18.3" x14ac:dyDescent="0.7">
      <c r="A24" s="20" t="s">
        <v>0</v>
      </c>
      <c r="B24" s="21"/>
      <c r="C24" s="22" t="str">
        <f>IF(B24="me servis","TB","Faux")</f>
        <v>Faux</v>
      </c>
      <c r="D24" s="1">
        <f t="shared" ref="D24:D29" si="4">IF(C24="TB",1,0)</f>
        <v>0</v>
      </c>
      <c r="E24" s="20" t="s">
        <v>0</v>
      </c>
      <c r="F24" s="21"/>
      <c r="G24" s="22" t="str">
        <f>IF(F24="me fus servi","TB","Faux")</f>
        <v>Faux</v>
      </c>
      <c r="H24" s="1">
        <f t="shared" ref="H24:H29" si="5">IF(G24="TB",1,0)</f>
        <v>0</v>
      </c>
    </row>
    <row r="25" spans="1:8" ht="18.3" x14ac:dyDescent="0.7">
      <c r="A25" s="20" t="s">
        <v>1</v>
      </c>
      <c r="B25" s="21"/>
      <c r="C25" s="22" t="str">
        <f>IF(B25="te servis","TB","Faux")</f>
        <v>Faux</v>
      </c>
      <c r="D25" s="1">
        <f t="shared" si="4"/>
        <v>0</v>
      </c>
      <c r="E25" s="20" t="s">
        <v>1</v>
      </c>
      <c r="F25" s="21"/>
      <c r="G25" s="22" t="str">
        <f>IF(F25="te fus servi","TB","Faux")</f>
        <v>Faux</v>
      </c>
      <c r="H25" s="1">
        <f t="shared" si="5"/>
        <v>0</v>
      </c>
    </row>
    <row r="26" spans="1:8" ht="18.3" x14ac:dyDescent="0.7">
      <c r="A26" s="20" t="s">
        <v>61</v>
      </c>
      <c r="B26" s="21"/>
      <c r="C26" s="22" t="str">
        <f>IF(B26="se servit","TB","Faux")</f>
        <v>Faux</v>
      </c>
      <c r="D26" s="1">
        <f t="shared" si="4"/>
        <v>0</v>
      </c>
      <c r="E26" s="20" t="s">
        <v>61</v>
      </c>
      <c r="F26" s="21"/>
      <c r="G26" s="22" t="str">
        <f>IF(F26="se fut servi","TB","Faux")</f>
        <v>Faux</v>
      </c>
      <c r="H26" s="1">
        <f t="shared" si="5"/>
        <v>0</v>
      </c>
    </row>
    <row r="27" spans="1:8" ht="18.3" x14ac:dyDescent="0.7">
      <c r="A27" s="20" t="s">
        <v>3</v>
      </c>
      <c r="B27" s="21"/>
      <c r="C27" s="22" t="str">
        <f>IF(B27="nous servîmes","TB","Faux")</f>
        <v>Faux</v>
      </c>
      <c r="D27" s="1">
        <f t="shared" si="4"/>
        <v>0</v>
      </c>
      <c r="E27" s="20" t="s">
        <v>3</v>
      </c>
      <c r="F27" s="21"/>
      <c r="G27" s="22" t="str">
        <f>IF(F27="nous fûmes servis","TB","Faux")</f>
        <v>Faux</v>
      </c>
      <c r="H27" s="1">
        <f t="shared" si="5"/>
        <v>0</v>
      </c>
    </row>
    <row r="28" spans="1:8" ht="18.3" x14ac:dyDescent="0.7">
      <c r="A28" s="20" t="s">
        <v>4</v>
      </c>
      <c r="B28" s="21"/>
      <c r="C28" s="22" t="str">
        <f>IF(B28="vous servîtes","TB","Faux")</f>
        <v>Faux</v>
      </c>
      <c r="D28" s="1">
        <f t="shared" si="4"/>
        <v>0</v>
      </c>
      <c r="E28" s="20" t="s">
        <v>4</v>
      </c>
      <c r="F28" s="21"/>
      <c r="G28" s="22" t="str">
        <f>IF(F28="vous fûtes servis","TB","Faux")</f>
        <v>Faux</v>
      </c>
      <c r="H28" s="1">
        <f t="shared" si="5"/>
        <v>0</v>
      </c>
    </row>
    <row r="29" spans="1:8" ht="18.3" x14ac:dyDescent="0.7">
      <c r="A29" s="20" t="s">
        <v>5</v>
      </c>
      <c r="B29" s="21"/>
      <c r="C29" s="22" t="str">
        <f>IF(B29="se servirent","TB","Faux")</f>
        <v>Faux</v>
      </c>
      <c r="D29" s="1">
        <f t="shared" si="4"/>
        <v>0</v>
      </c>
      <c r="E29" s="20" t="s">
        <v>5</v>
      </c>
      <c r="F29" s="21"/>
      <c r="G29" s="22" t="str">
        <f>IF(F29="se furent servis","TB","Faux")</f>
        <v>Faux</v>
      </c>
      <c r="H29" s="1">
        <f t="shared" si="5"/>
        <v>0</v>
      </c>
    </row>
  </sheetData>
  <sheetProtection algorithmName="SHA-512" hashValue="lR59DsvzUtrUM8Ml7n33EOrJQYnFB4uzcFvKhyfADHgD4/WfX0kQl2XJb0VawbdsIBR4+kSdqBtPKePNrMaaFw==" saltValue="qeL7KCqHwALkubPXhtSdCA==" spinCount="100000" sheet="1" objects="1" scenarios="1" selectLockedCells="1"/>
  <mergeCells count="11">
    <mergeCell ref="H1:I1"/>
    <mergeCell ref="A2:C2"/>
    <mergeCell ref="E2:G2"/>
    <mergeCell ref="A9:C9"/>
    <mergeCell ref="E9:G9"/>
    <mergeCell ref="A16:C16"/>
    <mergeCell ref="E16:G16"/>
    <mergeCell ref="A23:C23"/>
    <mergeCell ref="E23:G23"/>
    <mergeCell ref="A1:C1"/>
    <mergeCell ref="E1:F1"/>
  </mergeCells>
  <conditionalFormatting sqref="D2:D8 D10:D15 D17:D22">
    <cfRule type="cellIs" dxfId="23" priority="24" operator="equal">
      <formula>0</formula>
    </cfRule>
  </conditionalFormatting>
  <conditionalFormatting sqref="C17:C22 C10:C15 C3:C8">
    <cfRule type="containsText" dxfId="22" priority="22" operator="containsText" text="TB">
      <formula>NOT(ISERROR(SEARCH("TB",C3)))</formula>
    </cfRule>
    <cfRule type="containsText" dxfId="21" priority="23" operator="containsText" text="Faux">
      <formula>NOT(ISERROR(SEARCH("Faux",C3)))</formula>
    </cfRule>
  </conditionalFormatting>
  <conditionalFormatting sqref="H2:H8">
    <cfRule type="cellIs" dxfId="20" priority="21" operator="equal">
      <formula>0</formula>
    </cfRule>
  </conditionalFormatting>
  <conditionalFormatting sqref="G3:G8">
    <cfRule type="containsText" dxfId="19" priority="19" operator="containsText" text="TB">
      <formula>NOT(ISERROR(SEARCH("TB",G3)))</formula>
    </cfRule>
    <cfRule type="containsText" dxfId="18" priority="20" operator="containsText" text="Faux">
      <formula>NOT(ISERROR(SEARCH("Faux",G3)))</formula>
    </cfRule>
  </conditionalFormatting>
  <conditionalFormatting sqref="G17:G22">
    <cfRule type="containsText" dxfId="17" priority="13" operator="containsText" text="TB">
      <formula>NOT(ISERROR(SEARCH("TB",G17)))</formula>
    </cfRule>
    <cfRule type="containsText" dxfId="16" priority="14" operator="containsText" text="Faux">
      <formula>NOT(ISERROR(SEARCH("Faux",G17)))</formula>
    </cfRule>
  </conditionalFormatting>
  <conditionalFormatting sqref="H10:H15">
    <cfRule type="cellIs" dxfId="15" priority="18" operator="equal">
      <formula>0</formula>
    </cfRule>
  </conditionalFormatting>
  <conditionalFormatting sqref="G10:G15">
    <cfRule type="containsText" dxfId="14" priority="16" operator="containsText" text="TB">
      <formula>NOT(ISERROR(SEARCH("TB",G10)))</formula>
    </cfRule>
    <cfRule type="containsText" dxfId="13" priority="17" operator="containsText" text="Faux">
      <formula>NOT(ISERROR(SEARCH("Faux",G10)))</formula>
    </cfRule>
  </conditionalFormatting>
  <conditionalFormatting sqref="H17:H22">
    <cfRule type="cellIs" dxfId="12" priority="15" operator="equal">
      <formula>0</formula>
    </cfRule>
  </conditionalFormatting>
  <conditionalFormatting sqref="D9">
    <cfRule type="cellIs" dxfId="11" priority="12" operator="equal">
      <formula>0</formula>
    </cfRule>
  </conditionalFormatting>
  <conditionalFormatting sqref="H9">
    <cfRule type="cellIs" dxfId="10" priority="11" operator="equal">
      <formula>0</formula>
    </cfRule>
  </conditionalFormatting>
  <conditionalFormatting sqref="D16">
    <cfRule type="cellIs" dxfId="9" priority="10" operator="equal">
      <formula>0</formula>
    </cfRule>
  </conditionalFormatting>
  <conditionalFormatting sqref="H16">
    <cfRule type="cellIs" dxfId="8" priority="9" operator="equal">
      <formula>0</formula>
    </cfRule>
  </conditionalFormatting>
  <conditionalFormatting sqref="D24:D29">
    <cfRule type="cellIs" dxfId="7" priority="8" operator="equal">
      <formula>0</formula>
    </cfRule>
  </conditionalFormatting>
  <conditionalFormatting sqref="C24:C29">
    <cfRule type="containsText" dxfId="6" priority="6" operator="containsText" text="TB">
      <formula>NOT(ISERROR(SEARCH("TB",C24)))</formula>
    </cfRule>
    <cfRule type="containsText" dxfId="5" priority="7" operator="containsText" text="Faux">
      <formula>NOT(ISERROR(SEARCH("Faux",C24)))</formula>
    </cfRule>
  </conditionalFormatting>
  <conditionalFormatting sqref="G24:G29">
    <cfRule type="containsText" dxfId="4" priority="3" operator="containsText" text="TB">
      <formula>NOT(ISERROR(SEARCH("TB",G24)))</formula>
    </cfRule>
    <cfRule type="containsText" dxfId="3" priority="4" operator="containsText" text="Faux">
      <formula>NOT(ISERROR(SEARCH("Faux",G24)))</formula>
    </cfRule>
  </conditionalFormatting>
  <conditionalFormatting sqref="H24:H29">
    <cfRule type="cellIs" dxfId="2" priority="5" operator="equal">
      <formula>0</formula>
    </cfRule>
  </conditionalFormatting>
  <conditionalFormatting sqref="D23">
    <cfRule type="cellIs" dxfId="1" priority="2" operator="equal">
      <formula>0</formula>
    </cfRule>
  </conditionalFormatting>
  <conditionalFormatting sqref="H23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Apercevoir</vt:lpstr>
      <vt:lpstr>Répondre</vt:lpstr>
      <vt:lpstr>Louer</vt:lpstr>
      <vt:lpstr>Finir</vt:lpstr>
      <vt:lpstr>Coudre</vt:lpstr>
      <vt:lpstr>Se rejoindre</vt:lpstr>
      <vt:lpstr>Se servir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Deda Paul</dc:creator>
  <cp:lastModifiedBy>sabrina</cp:lastModifiedBy>
  <dcterms:created xsi:type="dcterms:W3CDTF">2020-03-19T08:08:47Z</dcterms:created>
  <dcterms:modified xsi:type="dcterms:W3CDTF">2020-04-22T12:40:32Z</dcterms:modified>
</cp:coreProperties>
</file>