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ravail à distance\"/>
    </mc:Choice>
  </mc:AlternateContent>
  <xr:revisionPtr revIDLastSave="0" documentId="8_{DB2AA714-C214-4346-B0E5-93B1D0653BA4}" xr6:coauthVersionLast="45" xr6:coauthVersionMax="45" xr10:uidLastSave="{00000000-0000-0000-0000-000000000000}"/>
  <workbookProtection workbookAlgorithmName="SHA-512" workbookHashValue="OKXerz4GOQxqCDs+WaD3bTe8LBpdL1xL7LvQsMeMuPnst5v0FWKIN/X1hilOqtCktBQszc29/2lLRRb15QBo6Q==" workbookSaltValue="UVdzYFXPr9lkc8B1zCoTcw==" workbookSpinCount="100000" lockStructure="1"/>
  <bookViews>
    <workbookView xWindow="-120" yWindow="-120" windowWidth="24240" windowHeight="13140" tabRatio="401" xr2:uid="{00000000-000D-0000-FFFF-FFFF00000000}"/>
  </bookViews>
  <sheets>
    <sheet name="Longueur" sheetId="1" r:id="rId1"/>
    <sheet name="Masse" sheetId="2" r:id="rId2"/>
    <sheet name="Surface" sheetId="3" r:id="rId3"/>
    <sheet name="Volume &amp; capacité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16" i="4" l="1"/>
  <c r="E10" i="4"/>
  <c r="E4" i="4"/>
  <c r="E26" i="3"/>
  <c r="E18" i="3"/>
  <c r="E16" i="3"/>
  <c r="E10" i="3"/>
  <c r="E8" i="3"/>
  <c r="E10" i="2"/>
  <c r="E11" i="2"/>
  <c r="F17" i="2"/>
  <c r="E25" i="2"/>
  <c r="E28" i="4"/>
  <c r="F28" i="4"/>
  <c r="E27" i="4"/>
  <c r="F27" i="4"/>
  <c r="E26" i="4"/>
  <c r="F26" i="4"/>
  <c r="E25" i="4"/>
  <c r="F25" i="4"/>
  <c r="E24" i="4"/>
  <c r="F24" i="4"/>
  <c r="E23" i="4"/>
  <c r="F23" i="4"/>
  <c r="E22" i="4"/>
  <c r="F22" i="4"/>
  <c r="E21" i="4"/>
  <c r="F21" i="4"/>
  <c r="E19" i="4"/>
  <c r="F19" i="4"/>
  <c r="E18" i="4"/>
  <c r="F18" i="4"/>
  <c r="E17" i="4"/>
  <c r="F17" i="4"/>
  <c r="E15" i="4"/>
  <c r="F15" i="4"/>
  <c r="E14" i="4"/>
  <c r="F14" i="4"/>
  <c r="E13" i="4"/>
  <c r="F13" i="4"/>
  <c r="E12" i="4"/>
  <c r="F12" i="4"/>
  <c r="E11" i="4"/>
  <c r="F11" i="4"/>
  <c r="E9" i="4"/>
  <c r="F9" i="4"/>
  <c r="E8" i="4"/>
  <c r="F8" i="4"/>
  <c r="E7" i="4"/>
  <c r="F7" i="4"/>
  <c r="E6" i="4"/>
  <c r="F6" i="4"/>
  <c r="E5" i="4"/>
  <c r="F5" i="4"/>
  <c r="E20" i="4"/>
  <c r="F20" i="4"/>
  <c r="F16" i="4"/>
  <c r="F10" i="4"/>
  <c r="F4" i="4"/>
  <c r="E27" i="3"/>
  <c r="F27" i="3"/>
  <c r="F26" i="3"/>
  <c r="E25" i="3"/>
  <c r="F25" i="3"/>
  <c r="E23" i="3"/>
  <c r="F23" i="3"/>
  <c r="E24" i="3"/>
  <c r="F24" i="3"/>
  <c r="E22" i="3"/>
  <c r="F22" i="3"/>
  <c r="E21" i="3"/>
  <c r="F21" i="3"/>
  <c r="E20" i="3"/>
  <c r="F20" i="3"/>
  <c r="E19" i="3"/>
  <c r="F19" i="3"/>
  <c r="F18" i="3"/>
  <c r="E17" i="3"/>
  <c r="F17" i="3"/>
  <c r="F16" i="3"/>
  <c r="E15" i="3"/>
  <c r="F15" i="3"/>
  <c r="E14" i="3"/>
  <c r="F14" i="3"/>
  <c r="E13" i="3"/>
  <c r="F13" i="3"/>
  <c r="E12" i="3"/>
  <c r="F12" i="3"/>
  <c r="E11" i="3"/>
  <c r="F11" i="3"/>
  <c r="F10" i="3"/>
  <c r="E9" i="3"/>
  <c r="F9" i="3"/>
  <c r="F8" i="3"/>
  <c r="E7" i="3"/>
  <c r="F7" i="3"/>
  <c r="E6" i="3"/>
  <c r="F6" i="3"/>
  <c r="E5" i="3"/>
  <c r="F5" i="3"/>
  <c r="E4" i="3"/>
  <c r="F4" i="3"/>
  <c r="E3" i="3"/>
  <c r="F3" i="3"/>
  <c r="F29" i="4"/>
  <c r="D30" i="4"/>
  <c r="F28" i="3"/>
  <c r="D29" i="3"/>
  <c r="E26" i="2"/>
  <c r="F26" i="2"/>
  <c r="F25" i="2"/>
  <c r="E24" i="2"/>
  <c r="F24" i="2"/>
  <c r="E23" i="2"/>
  <c r="F23" i="2"/>
  <c r="E22" i="2"/>
  <c r="F22" i="2"/>
  <c r="E21" i="2"/>
  <c r="F21" i="2"/>
  <c r="E20" i="2"/>
  <c r="F20" i="2"/>
  <c r="E19" i="2"/>
  <c r="F19" i="2"/>
  <c r="E18" i="2"/>
  <c r="F18" i="2"/>
  <c r="E16" i="2"/>
  <c r="F16" i="2"/>
  <c r="E15" i="2"/>
  <c r="F15" i="2"/>
  <c r="E14" i="2"/>
  <c r="F14" i="2"/>
  <c r="E13" i="2"/>
  <c r="F13" i="2"/>
  <c r="E12" i="2"/>
  <c r="F12" i="2"/>
  <c r="F11" i="2"/>
  <c r="F10" i="2"/>
  <c r="E9" i="2"/>
  <c r="F9" i="2"/>
  <c r="E8" i="2"/>
  <c r="F8" i="2"/>
  <c r="E7" i="2"/>
  <c r="F7" i="2"/>
  <c r="E6" i="2"/>
  <c r="F6" i="2"/>
  <c r="E5" i="2"/>
  <c r="F5" i="2"/>
  <c r="E4" i="2"/>
  <c r="F4" i="2"/>
  <c r="E3" i="2"/>
  <c r="F3" i="2"/>
  <c r="E2" i="2"/>
  <c r="F2" i="2" s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13" i="1"/>
  <c r="F13" i="1"/>
  <c r="E12" i="1"/>
  <c r="F12" i="1"/>
  <c r="E11" i="1"/>
  <c r="F11" i="1"/>
  <c r="E10" i="1"/>
  <c r="F10" i="1"/>
  <c r="E9" i="1"/>
  <c r="F9" i="1"/>
  <c r="E8" i="1"/>
  <c r="F8" i="1"/>
  <c r="E7" i="1"/>
  <c r="F7" i="1"/>
  <c r="E6" i="1"/>
  <c r="F6" i="1"/>
  <c r="E5" i="1"/>
  <c r="F5" i="1"/>
  <c r="E4" i="1"/>
  <c r="F4" i="1"/>
  <c r="E3" i="1"/>
  <c r="F3" i="1"/>
  <c r="E2" i="1"/>
  <c r="F2" i="1"/>
  <c r="F27" i="1"/>
  <c r="D28" i="1"/>
  <c r="F27" i="2" l="1"/>
  <c r="D28" i="2" s="1"/>
</calcChain>
</file>

<file path=xl/sharedStrings.xml><?xml version="1.0" encoding="utf-8"?>
<sst xmlns="http://schemas.openxmlformats.org/spreadsheetml/2006/main" count="374" uniqueCount="144">
  <si>
    <t>Convertir des unités de mesure de longueur</t>
  </si>
  <si>
    <t>Ton
Score</t>
  </si>
  <si>
    <t>km</t>
  </si>
  <si>
    <t>hm</t>
  </si>
  <si>
    <t>dam</t>
  </si>
  <si>
    <t>m</t>
  </si>
  <si>
    <t>dm</t>
  </si>
  <si>
    <t>cm</t>
  </si>
  <si>
    <t>mm</t>
  </si>
  <si>
    <t>7 km</t>
  </si>
  <si>
    <t>=</t>
  </si>
  <si>
    <t>15 dam</t>
  </si>
  <si>
    <t>7 hm</t>
  </si>
  <si>
    <t>252 cm</t>
  </si>
  <si>
    <t>12 dm</t>
  </si>
  <si>
    <t>12 km 15 dam</t>
  </si>
  <si>
    <t>2 hm 2 dam</t>
  </si>
  <si>
    <t>3 km 200 m</t>
  </si>
  <si>
    <t>1 hm 158 cm</t>
  </si>
  <si>
    <t>1 dam 2 m</t>
  </si>
  <si>
    <t>42 dm</t>
  </si>
  <si>
    <t>25 m</t>
  </si>
  <si>
    <t>750 mm</t>
  </si>
  <si>
    <t>120 dm</t>
  </si>
  <si>
    <t>35 mm</t>
  </si>
  <si>
    <t>2 m 25 cm</t>
  </si>
  <si>
    <t>2 dam 12 m</t>
  </si>
  <si>
    <t>7 m 2 dm</t>
  </si>
  <si>
    <t>102 m</t>
  </si>
  <si>
    <t>1 m</t>
  </si>
  <si>
    <t>2500 mm</t>
  </si>
  <si>
    <t>82,5 cm</t>
  </si>
  <si>
    <t>3,2 m</t>
  </si>
  <si>
    <t>2 m  15 cm</t>
  </si>
  <si>
    <t>Ton score / 25</t>
  </si>
  <si>
    <t>Convertir des unités de mesure de masse</t>
  </si>
  <si>
    <t>kg</t>
  </si>
  <si>
    <t>hg</t>
  </si>
  <si>
    <t>dag</t>
  </si>
  <si>
    <t>g</t>
  </si>
  <si>
    <t>dg</t>
  </si>
  <si>
    <t>cg</t>
  </si>
  <si>
    <t>mg</t>
  </si>
  <si>
    <t>750 g</t>
  </si>
  <si>
    <t>100 g</t>
  </si>
  <si>
    <t>585 g</t>
  </si>
  <si>
    <t>252 g</t>
  </si>
  <si>
    <t>12 g</t>
  </si>
  <si>
    <t>12 kg 15 hg</t>
  </si>
  <si>
    <t>2 hg 2 dag</t>
  </si>
  <si>
    <t>3 kg 200 g</t>
  </si>
  <si>
    <t>1 dg 15 cg</t>
  </si>
  <si>
    <t>1 dg 2 mg</t>
  </si>
  <si>
    <t>42 mg</t>
  </si>
  <si>
    <t>25 dg</t>
  </si>
  <si>
    <t>350 dag</t>
  </si>
  <si>
    <t>120 g</t>
  </si>
  <si>
    <t>35 mg</t>
  </si>
  <si>
    <t>2 mg 25 cg</t>
  </si>
  <si>
    <t>7 g 21 dg</t>
  </si>
  <si>
    <t>102 cg</t>
  </si>
  <si>
    <t>3 hg 2dag</t>
  </si>
  <si>
    <t>9 g</t>
  </si>
  <si>
    <t>2500 mg</t>
  </si>
  <si>
    <t>82,5 hg</t>
  </si>
  <si>
    <t>3,2 dg</t>
  </si>
  <si>
    <t>2 dag  15 g</t>
  </si>
  <si>
    <t>Convertir des unités de mesure de surface</t>
  </si>
  <si>
    <t>mm²</t>
  </si>
  <si>
    <t>cm²</t>
  </si>
  <si>
    <t>dm²</t>
  </si>
  <si>
    <t>dam²</t>
  </si>
  <si>
    <t>hm²</t>
  </si>
  <si>
    <t>m²</t>
  </si>
  <si>
    <t>km²</t>
  </si>
  <si>
    <t>d</t>
  </si>
  <si>
    <t>u</t>
  </si>
  <si>
    <t>1 dm²</t>
  </si>
  <si>
    <t>1m²</t>
  </si>
  <si>
    <t>1 cm²</t>
  </si>
  <si>
    <t>13,6 km²</t>
  </si>
  <si>
    <t>712 mm²</t>
  </si>
  <si>
    <t>340 dam²</t>
  </si>
  <si>
    <t>36 cm²</t>
  </si>
  <si>
    <t>0,75 hm²</t>
  </si>
  <si>
    <t>67,33 cm²</t>
  </si>
  <si>
    <t>0,01 m²</t>
  </si>
  <si>
    <t>22 dam²</t>
  </si>
  <si>
    <t>2450 m²</t>
  </si>
  <si>
    <t>3 m²</t>
  </si>
  <si>
    <t>4784 m²</t>
  </si>
  <si>
    <t>39000 cm²</t>
  </si>
  <si>
    <t>0,032 m²</t>
  </si>
  <si>
    <t>4,38 hm²</t>
  </si>
  <si>
    <t>1840 mm²</t>
  </si>
  <si>
    <t>0,32 dm²</t>
  </si>
  <si>
    <t>2500 m²</t>
  </si>
  <si>
    <t>9 cm²</t>
  </si>
  <si>
    <t>82,5 m²</t>
  </si>
  <si>
    <t>753 cm²</t>
  </si>
  <si>
    <t>Convertir des unités de mesure de volume et de capacité</t>
  </si>
  <si>
    <t>C</t>
  </si>
  <si>
    <t>dam³</t>
  </si>
  <si>
    <t>m³</t>
  </si>
  <si>
    <t>dm³</t>
  </si>
  <si>
    <t>cm³</t>
  </si>
  <si>
    <t>mm³</t>
  </si>
  <si>
    <t>l</t>
  </si>
  <si>
    <t>dal</t>
  </si>
  <si>
    <t>hl</t>
  </si>
  <si>
    <t>kl</t>
  </si>
  <si>
    <t>dl</t>
  </si>
  <si>
    <t>cl</t>
  </si>
  <si>
    <t>ml</t>
  </si>
  <si>
    <t>D</t>
  </si>
  <si>
    <t>U</t>
  </si>
  <si>
    <t>1 dm³</t>
  </si>
  <si>
    <t>1 m³</t>
  </si>
  <si>
    <t>1dm³</t>
  </si>
  <si>
    <t>1 cm³</t>
  </si>
  <si>
    <t>712 mm³</t>
  </si>
  <si>
    <t>3400 dm³</t>
  </si>
  <si>
    <t>36 cl</t>
  </si>
  <si>
    <t>0,75 dam³</t>
  </si>
  <si>
    <t>46 dl</t>
  </si>
  <si>
    <t>13 ml</t>
  </si>
  <si>
    <t>22,1 dm³</t>
  </si>
  <si>
    <t>2450 m³</t>
  </si>
  <si>
    <t>3 m³</t>
  </si>
  <si>
    <t>4784 mm³</t>
  </si>
  <si>
    <t>39000 l</t>
  </si>
  <si>
    <t>80 dm³</t>
  </si>
  <si>
    <t>0,32 m³</t>
  </si>
  <si>
    <t>438 cm³</t>
  </si>
  <si>
    <t>1840 mm³</t>
  </si>
  <si>
    <t>0,39 dm³</t>
  </si>
  <si>
    <t>20 ml</t>
  </si>
  <si>
    <t>52 l</t>
  </si>
  <si>
    <t>82,5 m³</t>
  </si>
  <si>
    <t>3,2 cm³</t>
  </si>
  <si>
    <t>7,53 hl</t>
  </si>
  <si>
    <t xml:space="preserve">12 hg 2 dag </t>
  </si>
  <si>
    <t>80,2 hm²</t>
  </si>
  <si>
    <t>3,6 cm²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</si>
</sst>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u/>
      <sz val="10"/>
      <color indexed="12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37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9"/>
      <name val="Calibri"/>
      <family val="2"/>
    </font>
    <font>
      <b/>
      <sz val="14"/>
      <color indexed="10"/>
      <name val="Calibri"/>
      <family val="2"/>
    </font>
    <font>
      <sz val="12"/>
      <color indexed="8"/>
      <name val="Calibri"/>
      <family val="2"/>
    </font>
    <font>
      <sz val="12"/>
      <color theme="0"/>
      <name val="Calibri"/>
      <family val="2"/>
    </font>
    <font>
      <sz val="18"/>
      <color theme="0"/>
      <name val="Calibri"/>
      <family val="2"/>
    </font>
    <font>
      <b/>
      <sz val="16"/>
      <color rgb="FFFF0000"/>
      <name val="Calibri"/>
      <family val="2"/>
    </font>
    <font>
      <b/>
      <sz val="16"/>
      <color theme="7"/>
      <name val="Calibri"/>
      <family val="2"/>
    </font>
    <font>
      <b/>
      <sz val="16"/>
      <color indexed="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37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3"/>
      </patternFill>
    </fill>
    <fill>
      <patternFill patternType="solid">
        <fgColor rgb="FF7030A0"/>
        <bgColor indexed="63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4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16" fillId="0" borderId="0" applyNumberFormat="0" applyFill="0" applyBorder="0" applyProtection="0"/>
    <xf numFmtId="0" fontId="5" fillId="0" borderId="0" applyNumberFormat="0" applyFill="0" applyBorder="0" applyProtection="0"/>
    <xf numFmtId="0" fontId="7" fillId="8" borderId="0" applyNumberFormat="0" applyBorder="0" applyProtection="0"/>
    <xf numFmtId="0" fontId="3" fillId="8" borderId="1" applyNumberFormat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8" fillId="0" borderId="0" applyNumberFormat="0" applyFill="0" applyBorder="0" applyProtection="0"/>
  </cellStyleXfs>
  <cellXfs count="30">
    <xf numFmtId="0" fontId="0" fillId="0" borderId="0" xfId="0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right"/>
    </xf>
    <xf numFmtId="49" fontId="13" fillId="0" borderId="2" xfId="0" applyNumberFormat="1" applyFont="1" applyBorder="1" applyAlignment="1">
      <alignment horizontal="center"/>
    </xf>
    <xf numFmtId="0" fontId="12" fillId="0" borderId="2" xfId="0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10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/>
    </xf>
    <xf numFmtId="49" fontId="12" fillId="0" borderId="3" xfId="0" applyNumberFormat="1" applyFont="1" applyBorder="1" applyAlignment="1" applyProtection="1">
      <alignment horizontal="right" vertical="center"/>
      <protection locked="0"/>
    </xf>
    <xf numFmtId="49" fontId="12" fillId="0" borderId="10" xfId="0" applyNumberFormat="1" applyFont="1" applyBorder="1" applyAlignment="1" applyProtection="1">
      <alignment horizontal="right" vertical="center"/>
      <protection locked="0"/>
    </xf>
    <xf numFmtId="0" fontId="14" fillId="12" borderId="9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right"/>
    </xf>
    <xf numFmtId="0" fontId="14" fillId="9" borderId="0" xfId="0" applyFont="1" applyFill="1" applyBorder="1" applyAlignment="1">
      <alignment horizontal="center"/>
    </xf>
    <xf numFmtId="0" fontId="18" fillId="11" borderId="0" xfId="0" applyFont="1" applyFill="1" applyBorder="1" applyAlignment="1">
      <alignment vertical="center"/>
    </xf>
    <xf numFmtId="0" fontId="18" fillId="11" borderId="4" xfId="0" applyFont="1" applyFill="1" applyBorder="1" applyAlignment="1">
      <alignment vertical="center"/>
    </xf>
    <xf numFmtId="0" fontId="14" fillId="9" borderId="11" xfId="0" applyFont="1" applyFill="1" applyBorder="1" applyAlignment="1">
      <alignment horizontal="center"/>
    </xf>
    <xf numFmtId="0" fontId="18" fillId="11" borderId="0" xfId="0" applyFont="1" applyFill="1" applyBorder="1" applyAlignment="1">
      <alignment vertical="center" wrapText="1"/>
    </xf>
    <xf numFmtId="0" fontId="18" fillId="11" borderId="4" xfId="0" applyFont="1" applyFill="1" applyBorder="1" applyAlignment="1">
      <alignment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te" xfId="14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1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9C0006"/>
      <rgbColor rgb="00006600"/>
      <rgbColor rgb="00000080"/>
      <rgbColor rgb="00996600"/>
      <rgbColor rgb="00800080"/>
      <rgbColor rgb="00008080"/>
      <rgbColor rgb="00FFC7CE"/>
      <rgbColor rgb="00808080"/>
      <rgbColor rgb="009999FF"/>
      <rgbColor rgb="00993366"/>
      <rgbColor rgb="00FFFFCC"/>
      <rgbColor rgb="00C6EFC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595959"/>
      <rgbColor rgb="00969696"/>
      <rgbColor rgb="00003366"/>
      <rgbColor rgb="00339966"/>
      <rgbColor rgb="000061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H2" sqref="H2"/>
    </sheetView>
  </sheetViews>
  <sheetFormatPr baseColWidth="10" defaultColWidth="10.875" defaultRowHeight="15.75" x14ac:dyDescent="0.25"/>
  <cols>
    <col min="1" max="1" width="22.5" customWidth="1"/>
    <col min="2" max="2" width="3.875" customWidth="1"/>
    <col min="3" max="3" width="19.25" customWidth="1"/>
    <col min="4" max="4" width="4.25" bestFit="1" customWidth="1"/>
    <col min="5" max="5" width="4.625" bestFit="1" customWidth="1"/>
    <col min="6" max="6" width="5.75" customWidth="1"/>
    <col min="7" max="13" width="6.625" customWidth="1"/>
  </cols>
  <sheetData>
    <row r="1" spans="1:13" ht="31.5" x14ac:dyDescent="0.35">
      <c r="A1" s="19" t="s">
        <v>0</v>
      </c>
      <c r="B1" s="19"/>
      <c r="C1" s="19"/>
      <c r="D1" s="19"/>
      <c r="E1" s="19"/>
      <c r="F1" s="9" t="s">
        <v>1</v>
      </c>
      <c r="G1" s="10" t="s">
        <v>2</v>
      </c>
      <c r="H1" s="10" t="s">
        <v>3</v>
      </c>
      <c r="I1" s="10" t="s">
        <v>4</v>
      </c>
      <c r="J1" s="10" t="s">
        <v>5</v>
      </c>
      <c r="K1" s="10" t="s">
        <v>6</v>
      </c>
      <c r="L1" s="10" t="s">
        <v>7</v>
      </c>
      <c r="M1" s="10" t="s">
        <v>8</v>
      </c>
    </row>
    <row r="2" spans="1:13" ht="24.95" customHeight="1" x14ac:dyDescent="0.3">
      <c r="A2" s="3" t="s">
        <v>9</v>
      </c>
      <c r="B2" s="4" t="s">
        <v>10</v>
      </c>
      <c r="C2" s="5"/>
      <c r="D2" s="6" t="s">
        <v>5</v>
      </c>
      <c r="E2" s="7" t="str">
        <f>IF(C2=7000,"TB","Faux")</f>
        <v>Faux</v>
      </c>
      <c r="F2" s="2">
        <f t="shared" ref="F2:F26" si="0">IF(E2="TB",1,0)</f>
        <v>0</v>
      </c>
      <c r="G2" s="11"/>
      <c r="H2" s="11"/>
      <c r="I2" s="11"/>
      <c r="J2" s="11"/>
      <c r="K2" s="11"/>
      <c r="L2" s="11"/>
      <c r="M2" s="11"/>
    </row>
    <row r="3" spans="1:13" ht="24.95" customHeight="1" x14ac:dyDescent="0.3">
      <c r="A3" s="3" t="s">
        <v>11</v>
      </c>
      <c r="B3" s="4" t="s">
        <v>10</v>
      </c>
      <c r="C3" s="5"/>
      <c r="D3" s="6" t="s">
        <v>5</v>
      </c>
      <c r="E3" s="8" t="str">
        <f>IF(C3=150,"TB","Faux")</f>
        <v>Faux</v>
      </c>
      <c r="F3" s="2">
        <f t="shared" si="0"/>
        <v>0</v>
      </c>
      <c r="G3" s="11"/>
      <c r="H3" s="11"/>
      <c r="I3" s="11"/>
      <c r="J3" s="11"/>
      <c r="K3" s="11"/>
      <c r="L3" s="11"/>
      <c r="M3" s="11"/>
    </row>
    <row r="4" spans="1:13" ht="24.95" customHeight="1" x14ac:dyDescent="0.3">
      <c r="A4" s="3" t="s">
        <v>12</v>
      </c>
      <c r="B4" s="4" t="s">
        <v>10</v>
      </c>
      <c r="C4" s="5"/>
      <c r="D4" s="6" t="s">
        <v>5</v>
      </c>
      <c r="E4" s="8" t="str">
        <f>IF(C4=700,"TB","Faux")</f>
        <v>Faux</v>
      </c>
      <c r="F4" s="2">
        <f t="shared" si="0"/>
        <v>0</v>
      </c>
      <c r="G4" s="11"/>
      <c r="H4" s="11"/>
      <c r="I4" s="11"/>
      <c r="J4" s="11"/>
      <c r="K4" s="11"/>
      <c r="L4" s="11"/>
      <c r="M4" s="11"/>
    </row>
    <row r="5" spans="1:13" ht="24.95" customHeight="1" x14ac:dyDescent="0.3">
      <c r="A5" s="3" t="s">
        <v>13</v>
      </c>
      <c r="B5" s="4" t="s">
        <v>10</v>
      </c>
      <c r="C5" s="5"/>
      <c r="D5" s="6" t="s">
        <v>5</v>
      </c>
      <c r="E5" s="8" t="str">
        <f>IF(C5=2.52,"TB","Faux")</f>
        <v>Faux</v>
      </c>
      <c r="F5" s="2">
        <f t="shared" si="0"/>
        <v>0</v>
      </c>
      <c r="G5" s="11"/>
      <c r="H5" s="11"/>
      <c r="I5" s="11"/>
      <c r="J5" s="11"/>
      <c r="K5" s="11"/>
      <c r="L5" s="11"/>
      <c r="M5" s="11"/>
    </row>
    <row r="6" spans="1:13" ht="24.95" customHeight="1" x14ac:dyDescent="0.3">
      <c r="A6" s="3" t="s">
        <v>14</v>
      </c>
      <c r="B6" s="4" t="s">
        <v>10</v>
      </c>
      <c r="C6" s="5"/>
      <c r="D6" s="6" t="s">
        <v>5</v>
      </c>
      <c r="E6" s="8" t="str">
        <f>IF(C6=1.2,"TB","Faux")</f>
        <v>Faux</v>
      </c>
      <c r="F6" s="2">
        <f t="shared" si="0"/>
        <v>0</v>
      </c>
      <c r="G6" s="11"/>
      <c r="H6" s="11"/>
      <c r="I6" s="11"/>
      <c r="J6" s="11"/>
      <c r="K6" s="11"/>
      <c r="L6" s="11"/>
      <c r="M6" s="11"/>
    </row>
    <row r="7" spans="1:13" ht="24.95" customHeight="1" x14ac:dyDescent="0.3">
      <c r="A7" s="3" t="s">
        <v>15</v>
      </c>
      <c r="B7" s="4" t="s">
        <v>10</v>
      </c>
      <c r="C7" s="5"/>
      <c r="D7" s="6" t="s">
        <v>5</v>
      </c>
      <c r="E7" s="8" t="str">
        <f>IF(C7=12150,"TB","Faux")</f>
        <v>Faux</v>
      </c>
      <c r="F7" s="2">
        <f t="shared" si="0"/>
        <v>0</v>
      </c>
      <c r="G7" s="11"/>
      <c r="H7" s="11"/>
      <c r="I7" s="11"/>
      <c r="J7" s="11"/>
      <c r="K7" s="11"/>
      <c r="L7" s="11"/>
      <c r="M7" s="11"/>
    </row>
    <row r="8" spans="1:13" ht="24.95" customHeight="1" x14ac:dyDescent="0.3">
      <c r="A8" s="3" t="s">
        <v>16</v>
      </c>
      <c r="B8" s="4" t="s">
        <v>10</v>
      </c>
      <c r="C8" s="5"/>
      <c r="D8" s="6" t="s">
        <v>5</v>
      </c>
      <c r="E8" s="8" t="str">
        <f>IF(C8=220,"TB","Faux")</f>
        <v>Faux</v>
      </c>
      <c r="F8" s="2">
        <f t="shared" si="0"/>
        <v>0</v>
      </c>
      <c r="G8" s="11"/>
      <c r="H8" s="11"/>
      <c r="I8" s="11"/>
      <c r="J8" s="11"/>
      <c r="K8" s="11"/>
      <c r="L8" s="11"/>
      <c r="M8" s="11"/>
    </row>
    <row r="9" spans="1:13" ht="24.95" customHeight="1" x14ac:dyDescent="0.3">
      <c r="A9" s="3" t="s">
        <v>17</v>
      </c>
      <c r="B9" s="4" t="s">
        <v>10</v>
      </c>
      <c r="C9" s="5"/>
      <c r="D9" s="6" t="s">
        <v>5</v>
      </c>
      <c r="E9" s="8" t="str">
        <f>IF(C9=3200,"TB","Faux")</f>
        <v>Faux</v>
      </c>
      <c r="F9" s="2">
        <f t="shared" si="0"/>
        <v>0</v>
      </c>
      <c r="G9" s="11"/>
      <c r="H9" s="11"/>
      <c r="I9" s="11"/>
      <c r="J9" s="11"/>
      <c r="K9" s="11"/>
      <c r="L9" s="11"/>
      <c r="M9" s="11"/>
    </row>
    <row r="10" spans="1:13" ht="24.95" customHeight="1" x14ac:dyDescent="0.3">
      <c r="A10" s="3" t="s">
        <v>18</v>
      </c>
      <c r="B10" s="4" t="s">
        <v>10</v>
      </c>
      <c r="C10" s="5"/>
      <c r="D10" s="6" t="s">
        <v>5</v>
      </c>
      <c r="E10" s="8" t="str">
        <f>IF(C10=101.58,"TB","Faux")</f>
        <v>Faux</v>
      </c>
      <c r="F10" s="2">
        <f t="shared" si="0"/>
        <v>0</v>
      </c>
      <c r="G10" s="11"/>
      <c r="H10" s="11"/>
      <c r="I10" s="11"/>
      <c r="J10" s="11"/>
      <c r="K10" s="11"/>
      <c r="L10" s="11"/>
      <c r="M10" s="11"/>
    </row>
    <row r="11" spans="1:13" ht="24.95" customHeight="1" x14ac:dyDescent="0.3">
      <c r="A11" s="3" t="s">
        <v>19</v>
      </c>
      <c r="B11" s="4" t="s">
        <v>10</v>
      </c>
      <c r="C11" s="5"/>
      <c r="D11" s="6" t="s">
        <v>5</v>
      </c>
      <c r="E11" s="8" t="str">
        <f>IF(C11=12,"TB","Faux")</f>
        <v>Faux</v>
      </c>
      <c r="F11" s="2">
        <f t="shared" si="0"/>
        <v>0</v>
      </c>
      <c r="G11" s="11"/>
      <c r="H11" s="11"/>
      <c r="I11" s="11"/>
      <c r="J11" s="11"/>
      <c r="K11" s="11"/>
      <c r="L11" s="11"/>
      <c r="M11" s="11"/>
    </row>
    <row r="12" spans="1:13" ht="24.95" customHeight="1" x14ac:dyDescent="0.3">
      <c r="A12" s="3" t="s">
        <v>20</v>
      </c>
      <c r="B12" s="4" t="s">
        <v>10</v>
      </c>
      <c r="C12" s="5"/>
      <c r="D12" s="6" t="s">
        <v>7</v>
      </c>
      <c r="E12" s="8" t="str">
        <f>IF(C12=420,"TB","Faux")</f>
        <v>Faux</v>
      </c>
      <c r="F12" s="2">
        <f t="shared" si="0"/>
        <v>0</v>
      </c>
      <c r="G12" s="11"/>
      <c r="H12" s="11"/>
      <c r="I12" s="11"/>
      <c r="J12" s="11"/>
      <c r="K12" s="11"/>
      <c r="L12" s="11"/>
      <c r="M12" s="11"/>
    </row>
    <row r="13" spans="1:13" ht="24.95" customHeight="1" x14ac:dyDescent="0.3">
      <c r="A13" s="3" t="s">
        <v>21</v>
      </c>
      <c r="B13" s="4" t="s">
        <v>10</v>
      </c>
      <c r="C13" s="5"/>
      <c r="D13" s="6" t="s">
        <v>7</v>
      </c>
      <c r="E13" s="8" t="str">
        <f>IF(C13=2500,"TB","Faux")</f>
        <v>Faux</v>
      </c>
      <c r="F13" s="2">
        <f t="shared" si="0"/>
        <v>0</v>
      </c>
      <c r="G13" s="11"/>
      <c r="H13" s="11"/>
      <c r="I13" s="11"/>
      <c r="J13" s="11"/>
      <c r="K13" s="11"/>
      <c r="L13" s="11"/>
      <c r="M13" s="11"/>
    </row>
    <row r="14" spans="1:13" ht="24.95" customHeight="1" x14ac:dyDescent="0.3">
      <c r="A14" s="3" t="s">
        <v>22</v>
      </c>
      <c r="B14" s="4" t="s">
        <v>10</v>
      </c>
      <c r="C14" s="5"/>
      <c r="D14" s="6" t="s">
        <v>7</v>
      </c>
      <c r="E14" s="8" t="str">
        <f>IF(C14=75,"TB","Faux")</f>
        <v>Faux</v>
      </c>
      <c r="F14" s="2">
        <f t="shared" si="0"/>
        <v>0</v>
      </c>
      <c r="G14" s="11"/>
      <c r="H14" s="11"/>
      <c r="I14" s="11"/>
      <c r="J14" s="11"/>
      <c r="K14" s="11"/>
      <c r="L14" s="11"/>
      <c r="M14" s="11"/>
    </row>
    <row r="15" spans="1:13" ht="24.95" customHeight="1" x14ac:dyDescent="0.3">
      <c r="A15" s="3" t="s">
        <v>23</v>
      </c>
      <c r="B15" s="4" t="s">
        <v>10</v>
      </c>
      <c r="C15" s="5"/>
      <c r="D15" s="6" t="s">
        <v>7</v>
      </c>
      <c r="E15" s="8" t="str">
        <f>IF(C15=1200,"TB","Faux")</f>
        <v>Faux</v>
      </c>
      <c r="F15" s="2">
        <f t="shared" si="0"/>
        <v>0</v>
      </c>
      <c r="G15" s="11"/>
      <c r="H15" s="11"/>
      <c r="I15" s="11"/>
      <c r="J15" s="11"/>
      <c r="K15" s="11"/>
      <c r="L15" s="11"/>
      <c r="M15" s="11"/>
    </row>
    <row r="16" spans="1:13" ht="24.95" customHeight="1" x14ac:dyDescent="0.3">
      <c r="A16" s="3" t="s">
        <v>24</v>
      </c>
      <c r="B16" s="4" t="s">
        <v>10</v>
      </c>
      <c r="C16" s="5"/>
      <c r="D16" s="6" t="s">
        <v>7</v>
      </c>
      <c r="E16" s="8" t="str">
        <f>IF(C16=3.5,"TB","Faux")</f>
        <v>Faux</v>
      </c>
      <c r="F16" s="2">
        <f t="shared" si="0"/>
        <v>0</v>
      </c>
      <c r="G16" s="11"/>
      <c r="H16" s="11"/>
      <c r="I16" s="11"/>
      <c r="J16" s="11"/>
      <c r="K16" s="11"/>
      <c r="L16" s="11"/>
      <c r="M16" s="11"/>
    </row>
    <row r="17" spans="1:13" ht="24.95" customHeight="1" x14ac:dyDescent="0.3">
      <c r="A17" s="3" t="s">
        <v>25</v>
      </c>
      <c r="B17" s="4" t="s">
        <v>10</v>
      </c>
      <c r="C17" s="5"/>
      <c r="D17" s="6" t="s">
        <v>7</v>
      </c>
      <c r="E17" s="8" t="str">
        <f>IF(C17=225,"TB","Faux")</f>
        <v>Faux</v>
      </c>
      <c r="F17" s="2">
        <f t="shared" si="0"/>
        <v>0</v>
      </c>
      <c r="G17" s="11"/>
      <c r="H17" s="11"/>
      <c r="I17" s="11"/>
      <c r="J17" s="11"/>
      <c r="K17" s="11"/>
      <c r="L17" s="11"/>
      <c r="M17" s="11"/>
    </row>
    <row r="18" spans="1:13" ht="24.95" customHeight="1" x14ac:dyDescent="0.3">
      <c r="A18" s="3" t="s">
        <v>26</v>
      </c>
      <c r="B18" s="4" t="s">
        <v>10</v>
      </c>
      <c r="C18" s="5"/>
      <c r="D18" s="6" t="s">
        <v>7</v>
      </c>
      <c r="E18" s="8" t="str">
        <f>IF(C18=3200,"TB","Faux")</f>
        <v>Faux</v>
      </c>
      <c r="F18" s="2">
        <f t="shared" si="0"/>
        <v>0</v>
      </c>
      <c r="G18" s="11"/>
      <c r="H18" s="11"/>
      <c r="I18" s="11"/>
      <c r="J18" s="11"/>
      <c r="K18" s="11"/>
      <c r="L18" s="11"/>
      <c r="M18" s="11"/>
    </row>
    <row r="19" spans="1:13" ht="24.95" customHeight="1" x14ac:dyDescent="0.3">
      <c r="A19" s="3" t="s">
        <v>27</v>
      </c>
      <c r="B19" s="4" t="s">
        <v>10</v>
      </c>
      <c r="C19" s="5"/>
      <c r="D19" s="6" t="s">
        <v>7</v>
      </c>
      <c r="E19" s="8" t="str">
        <f>IF(C19=720,"TB","Faux")</f>
        <v>Faux</v>
      </c>
      <c r="F19" s="2">
        <f t="shared" si="0"/>
        <v>0</v>
      </c>
      <c r="G19" s="11"/>
      <c r="H19" s="11"/>
      <c r="I19" s="11"/>
      <c r="J19" s="11"/>
      <c r="K19" s="11"/>
      <c r="L19" s="11"/>
      <c r="M19" s="11"/>
    </row>
    <row r="20" spans="1:13" ht="24.95" customHeight="1" x14ac:dyDescent="0.3">
      <c r="A20" s="3" t="s">
        <v>28</v>
      </c>
      <c r="B20" s="4" t="s">
        <v>10</v>
      </c>
      <c r="C20" s="5"/>
      <c r="D20" s="6" t="s">
        <v>7</v>
      </c>
      <c r="E20" s="8" t="str">
        <f>IF(C20=10200,"TB","Faux")</f>
        <v>Faux</v>
      </c>
      <c r="F20" s="2">
        <f t="shared" si="0"/>
        <v>0</v>
      </c>
      <c r="G20" s="11"/>
      <c r="H20" s="11"/>
      <c r="I20" s="11"/>
      <c r="J20" s="11"/>
      <c r="K20" s="11"/>
      <c r="L20" s="11"/>
      <c r="M20" s="11"/>
    </row>
    <row r="21" spans="1:13" ht="24.95" customHeight="1" x14ac:dyDescent="0.3">
      <c r="A21" s="3" t="s">
        <v>19</v>
      </c>
      <c r="B21" s="4" t="s">
        <v>10</v>
      </c>
      <c r="C21" s="5"/>
      <c r="D21" s="6" t="s">
        <v>7</v>
      </c>
      <c r="E21" s="8" t="str">
        <f>IF(C21=1200,"TB","Faux")</f>
        <v>Faux</v>
      </c>
      <c r="F21" s="2">
        <f t="shared" si="0"/>
        <v>0</v>
      </c>
      <c r="G21" s="11"/>
      <c r="H21" s="11"/>
      <c r="I21" s="11"/>
      <c r="J21" s="11"/>
      <c r="K21" s="11"/>
      <c r="L21" s="11"/>
      <c r="M21" s="11"/>
    </row>
    <row r="22" spans="1:13" ht="24.95" customHeight="1" x14ac:dyDescent="0.3">
      <c r="A22" s="3" t="s">
        <v>29</v>
      </c>
      <c r="B22" s="4" t="s">
        <v>10</v>
      </c>
      <c r="C22" s="5"/>
      <c r="D22" s="6" t="s">
        <v>6</v>
      </c>
      <c r="E22" s="8" t="str">
        <f>IF(C22=10,"TB","Faux")</f>
        <v>Faux</v>
      </c>
      <c r="F22" s="2">
        <f t="shared" si="0"/>
        <v>0</v>
      </c>
      <c r="G22" s="11"/>
      <c r="H22" s="11"/>
      <c r="I22" s="11"/>
      <c r="J22" s="11"/>
      <c r="K22" s="11"/>
      <c r="L22" s="11"/>
      <c r="M22" s="11"/>
    </row>
    <row r="23" spans="1:13" ht="24.95" customHeight="1" x14ac:dyDescent="0.3">
      <c r="A23" s="3" t="s">
        <v>30</v>
      </c>
      <c r="B23" s="4" t="s">
        <v>10</v>
      </c>
      <c r="C23" s="5"/>
      <c r="D23" s="6" t="s">
        <v>6</v>
      </c>
      <c r="E23" s="8" t="str">
        <f>IF(C23=25,"TB","Faux")</f>
        <v>Faux</v>
      </c>
      <c r="F23" s="2">
        <f t="shared" si="0"/>
        <v>0</v>
      </c>
      <c r="G23" s="11"/>
      <c r="H23" s="11"/>
      <c r="I23" s="11"/>
      <c r="J23" s="11"/>
      <c r="K23" s="11"/>
      <c r="L23" s="11"/>
      <c r="M23" s="11"/>
    </row>
    <row r="24" spans="1:13" ht="24.95" customHeight="1" x14ac:dyDescent="0.3">
      <c r="A24" s="3" t="s">
        <v>31</v>
      </c>
      <c r="B24" s="4" t="s">
        <v>10</v>
      </c>
      <c r="C24" s="5"/>
      <c r="D24" s="6" t="s">
        <v>6</v>
      </c>
      <c r="E24" s="8" t="str">
        <f>IF(C24=8.25,"TB","Faux")</f>
        <v>Faux</v>
      </c>
      <c r="F24" s="2">
        <f t="shared" si="0"/>
        <v>0</v>
      </c>
      <c r="G24" s="11"/>
      <c r="H24" s="11"/>
      <c r="I24" s="11"/>
      <c r="J24" s="11"/>
      <c r="K24" s="11"/>
      <c r="L24" s="11"/>
      <c r="M24" s="11"/>
    </row>
    <row r="25" spans="1:13" ht="24.95" customHeight="1" x14ac:dyDescent="0.3">
      <c r="A25" s="3" t="s">
        <v>32</v>
      </c>
      <c r="B25" s="4" t="s">
        <v>10</v>
      </c>
      <c r="C25" s="5"/>
      <c r="D25" s="6" t="s">
        <v>6</v>
      </c>
      <c r="E25" s="8" t="str">
        <f>IF(C25=32,"TB","Faux")</f>
        <v>Faux</v>
      </c>
      <c r="F25" s="2">
        <f t="shared" si="0"/>
        <v>0</v>
      </c>
      <c r="G25" s="11"/>
      <c r="H25" s="11"/>
      <c r="I25" s="11"/>
      <c r="J25" s="11"/>
      <c r="K25" s="11"/>
      <c r="L25" s="11"/>
      <c r="M25" s="11"/>
    </row>
    <row r="26" spans="1:13" ht="24.95" customHeight="1" x14ac:dyDescent="0.3">
      <c r="A26" s="3" t="s">
        <v>33</v>
      </c>
      <c r="B26" s="4" t="s">
        <v>10</v>
      </c>
      <c r="C26" s="5"/>
      <c r="D26" s="6" t="s">
        <v>6</v>
      </c>
      <c r="E26" s="8" t="str">
        <f>IF(C26=21.5,"TB","Faux")</f>
        <v>Faux</v>
      </c>
      <c r="F26" s="2">
        <f t="shared" si="0"/>
        <v>0</v>
      </c>
      <c r="G26" s="11"/>
      <c r="H26" s="11"/>
      <c r="I26" s="11"/>
      <c r="J26" s="11"/>
      <c r="K26" s="11"/>
      <c r="L26" s="11"/>
      <c r="M26" s="11"/>
    </row>
    <row r="27" spans="1:13" ht="18.75" x14ac:dyDescent="0.3">
      <c r="C27" s="23" t="s">
        <v>34</v>
      </c>
      <c r="D27" s="23"/>
      <c r="E27" s="23"/>
      <c r="F27" s="1">
        <f>SUM(F2:F26)</f>
        <v>0</v>
      </c>
    </row>
    <row r="28" spans="1:13" ht="18.75" x14ac:dyDescent="0.25">
      <c r="D28" s="20" t="str">
        <f>IF(F27=25,"Bravo",IF(F27&gt;22,"Pas mal !",IF(F27&gt;20,"C'est bien",IF(F27&gt;15,"Tu peux mieux","Entraîne toi"))))</f>
        <v>Entraîne toi</v>
      </c>
      <c r="E28" s="21"/>
      <c r="F28" s="22"/>
    </row>
  </sheetData>
  <sheetProtection algorithmName="SHA-512" hashValue="Oy/fFusVjr4SWWTSV64vur6B5vrtS5iRH5r7IRmQCKuTiXAe+7guoi/et2Ikr0j+x4f+W91BcOa2Kyz1SRV8XQ==" saltValue="cykSdSNmvemKQBxuiLobUQ==" spinCount="100000" sheet="1" objects="1" scenarios="1" selectLockedCells="1"/>
  <mergeCells count="3">
    <mergeCell ref="A1:E1"/>
    <mergeCell ref="D28:F28"/>
    <mergeCell ref="C27:E27"/>
  </mergeCells>
  <conditionalFormatting sqref="F2:F26">
    <cfRule type="cellIs" dxfId="11" priority="3" operator="equal">
      <formula>0</formula>
    </cfRule>
  </conditionalFormatting>
  <conditionalFormatting sqref="E2:E26">
    <cfRule type="containsText" dxfId="10" priority="1" operator="containsText" text="TB">
      <formula>NOT(ISERROR(SEARCH("TB",E2)))</formula>
    </cfRule>
    <cfRule type="containsText" dxfId="9" priority="2" operator="containsText" text="Faux">
      <formula>NOT(ISERROR(SEARCH("Faux",E2)))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A2" workbookViewId="0">
      <selection activeCell="C17" sqref="C17"/>
    </sheetView>
  </sheetViews>
  <sheetFormatPr baseColWidth="10" defaultColWidth="10.875" defaultRowHeight="15.75" x14ac:dyDescent="0.25"/>
  <cols>
    <col min="1" max="1" width="18.75" customWidth="1"/>
    <col min="2" max="2" width="4.625" customWidth="1"/>
    <col min="3" max="3" width="22.625" customWidth="1"/>
    <col min="4" max="5" width="4.625" bestFit="1" customWidth="1"/>
    <col min="6" max="6" width="5.375" customWidth="1"/>
    <col min="7" max="13" width="6.625" customWidth="1"/>
  </cols>
  <sheetData>
    <row r="1" spans="1:13" ht="31.5" x14ac:dyDescent="0.35">
      <c r="A1" s="19" t="s">
        <v>35</v>
      </c>
      <c r="B1" s="19"/>
      <c r="C1" s="19"/>
      <c r="D1" s="19"/>
      <c r="E1" s="19"/>
      <c r="F1" s="9" t="s">
        <v>1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</row>
    <row r="2" spans="1:13" ht="24.95" customHeight="1" x14ac:dyDescent="0.3">
      <c r="A2" s="3" t="s">
        <v>43</v>
      </c>
      <c r="B2" s="4" t="s">
        <v>10</v>
      </c>
      <c r="C2" s="5"/>
      <c r="D2" s="6" t="s">
        <v>36</v>
      </c>
      <c r="E2" s="7" t="str">
        <f>IF(C2=0.75,"TB","Faux")</f>
        <v>Faux</v>
      </c>
      <c r="F2" s="2">
        <f t="shared" ref="F2:F26" si="0">IF(E2="TB",1,0)</f>
        <v>0</v>
      </c>
      <c r="G2" s="11"/>
      <c r="H2" s="11"/>
      <c r="I2" s="11"/>
      <c r="J2" s="11"/>
      <c r="K2" s="11"/>
      <c r="L2" s="11"/>
      <c r="M2" s="11"/>
    </row>
    <row r="3" spans="1:13" ht="24.95" customHeight="1" x14ac:dyDescent="0.3">
      <c r="A3" s="3" t="s">
        <v>44</v>
      </c>
      <c r="B3" s="4" t="s">
        <v>10</v>
      </c>
      <c r="C3" s="5"/>
      <c r="D3" s="6" t="s">
        <v>36</v>
      </c>
      <c r="E3" s="8" t="str">
        <f>IF(C3=0.1,"TB","Faux")</f>
        <v>Faux</v>
      </c>
      <c r="F3" s="2">
        <f t="shared" si="0"/>
        <v>0</v>
      </c>
      <c r="G3" s="11"/>
      <c r="H3" s="11"/>
      <c r="I3" s="11"/>
      <c r="J3" s="11"/>
      <c r="K3" s="11"/>
      <c r="L3" s="11"/>
      <c r="M3" s="11"/>
    </row>
    <row r="4" spans="1:13" ht="24.95" customHeight="1" x14ac:dyDescent="0.3">
      <c r="A4" s="3" t="s">
        <v>45</v>
      </c>
      <c r="B4" s="4" t="s">
        <v>10</v>
      </c>
      <c r="C4" s="5"/>
      <c r="D4" s="6" t="s">
        <v>38</v>
      </c>
      <c r="E4" s="8" t="str">
        <f>IF(C4=58.5,"TB","Faux")</f>
        <v>Faux</v>
      </c>
      <c r="F4" s="2">
        <f t="shared" si="0"/>
        <v>0</v>
      </c>
      <c r="G4" s="11"/>
      <c r="H4" s="11"/>
      <c r="I4" s="11"/>
      <c r="J4" s="11"/>
      <c r="K4" s="11"/>
      <c r="L4" s="11"/>
      <c r="M4" s="11"/>
    </row>
    <row r="5" spans="1:13" ht="24.95" customHeight="1" x14ac:dyDescent="0.3">
      <c r="A5" s="3" t="s">
        <v>46</v>
      </c>
      <c r="B5" s="4" t="s">
        <v>10</v>
      </c>
      <c r="C5" s="5"/>
      <c r="D5" s="6" t="s">
        <v>37</v>
      </c>
      <c r="E5" s="8" t="str">
        <f>IF(C5=2.52,"TB","Faux")</f>
        <v>Faux</v>
      </c>
      <c r="F5" s="2">
        <f t="shared" si="0"/>
        <v>0</v>
      </c>
      <c r="G5" s="11"/>
      <c r="H5" s="11"/>
      <c r="I5" s="11"/>
      <c r="J5" s="11"/>
      <c r="K5" s="11"/>
      <c r="L5" s="11"/>
      <c r="M5" s="11"/>
    </row>
    <row r="6" spans="1:13" ht="24.95" customHeight="1" x14ac:dyDescent="0.3">
      <c r="A6" s="3" t="s">
        <v>47</v>
      </c>
      <c r="B6" s="4" t="s">
        <v>10</v>
      </c>
      <c r="C6" s="5"/>
      <c r="D6" s="6" t="s">
        <v>40</v>
      </c>
      <c r="E6" s="8" t="str">
        <f>IF(C6=120,"TB","Faux")</f>
        <v>Faux</v>
      </c>
      <c r="F6" s="2">
        <f t="shared" si="0"/>
        <v>0</v>
      </c>
      <c r="G6" s="11"/>
      <c r="H6" s="11"/>
      <c r="I6" s="11"/>
      <c r="J6" s="11"/>
      <c r="K6" s="11"/>
      <c r="L6" s="11"/>
      <c r="M6" s="11"/>
    </row>
    <row r="7" spans="1:13" ht="24.95" customHeight="1" x14ac:dyDescent="0.3">
      <c r="A7" s="3" t="s">
        <v>48</v>
      </c>
      <c r="B7" s="4" t="s">
        <v>10</v>
      </c>
      <c r="C7" s="5"/>
      <c r="D7" s="6" t="s">
        <v>36</v>
      </c>
      <c r="E7" s="8" t="str">
        <f>IF(C7=13.5,"TB","Faux")</f>
        <v>Faux</v>
      </c>
      <c r="F7" s="2">
        <f t="shared" si="0"/>
        <v>0</v>
      </c>
      <c r="G7" s="11"/>
      <c r="H7" s="11"/>
      <c r="I7" s="11"/>
      <c r="J7" s="11"/>
      <c r="K7" s="11"/>
      <c r="L7" s="11"/>
      <c r="M7" s="11"/>
    </row>
    <row r="8" spans="1:13" ht="24.95" customHeight="1" x14ac:dyDescent="0.3">
      <c r="A8" s="3" t="s">
        <v>49</v>
      </c>
      <c r="B8" s="4" t="s">
        <v>10</v>
      </c>
      <c r="C8" s="5"/>
      <c r="D8" s="6" t="s">
        <v>39</v>
      </c>
      <c r="E8" s="8" t="str">
        <f>IF(C8=220,"TB","Faux")</f>
        <v>Faux</v>
      </c>
      <c r="F8" s="2">
        <f t="shared" si="0"/>
        <v>0</v>
      </c>
      <c r="G8" s="11"/>
      <c r="H8" s="11"/>
      <c r="I8" s="11"/>
      <c r="J8" s="11"/>
      <c r="K8" s="11"/>
      <c r="L8" s="11"/>
      <c r="M8" s="11"/>
    </row>
    <row r="9" spans="1:13" ht="24.95" customHeight="1" x14ac:dyDescent="0.3">
      <c r="A9" s="3" t="s">
        <v>50</v>
      </c>
      <c r="B9" s="4" t="s">
        <v>10</v>
      </c>
      <c r="C9" s="5"/>
      <c r="D9" s="6" t="s">
        <v>39</v>
      </c>
      <c r="E9" s="8" t="str">
        <f>IF(C9=3200,"TB","Faux")</f>
        <v>Faux</v>
      </c>
      <c r="F9" s="2">
        <f t="shared" si="0"/>
        <v>0</v>
      </c>
      <c r="G9" s="11"/>
      <c r="H9" s="11"/>
      <c r="I9" s="11"/>
      <c r="J9" s="11"/>
      <c r="K9" s="11"/>
      <c r="L9" s="11"/>
      <c r="M9" s="11"/>
    </row>
    <row r="10" spans="1:13" ht="24.95" customHeight="1" x14ac:dyDescent="0.3">
      <c r="A10" s="3" t="s">
        <v>51</v>
      </c>
      <c r="B10" s="4" t="s">
        <v>10</v>
      </c>
      <c r="C10" s="5"/>
      <c r="D10" s="6" t="s">
        <v>42</v>
      </c>
      <c r="E10" s="8" t="str">
        <f>IF(C10=250,"TB","Faux")</f>
        <v>Faux</v>
      </c>
      <c r="F10" s="2">
        <f t="shared" si="0"/>
        <v>0</v>
      </c>
      <c r="G10" s="11"/>
      <c r="H10" s="11"/>
      <c r="I10" s="11"/>
      <c r="J10" s="11"/>
      <c r="K10" s="11"/>
      <c r="L10" s="11"/>
      <c r="M10" s="11"/>
    </row>
    <row r="11" spans="1:13" ht="24.95" customHeight="1" x14ac:dyDescent="0.3">
      <c r="A11" s="3" t="s">
        <v>52</v>
      </c>
      <c r="B11" s="4" t="s">
        <v>10</v>
      </c>
      <c r="C11" s="5"/>
      <c r="D11" s="6" t="s">
        <v>42</v>
      </c>
      <c r="E11" s="8" t="str">
        <f>IF(C11=102,"TB","Faux")</f>
        <v>Faux</v>
      </c>
      <c r="F11" s="2">
        <f t="shared" si="0"/>
        <v>0</v>
      </c>
      <c r="G11" s="11"/>
      <c r="H11" s="11"/>
      <c r="I11" s="11"/>
      <c r="J11" s="11"/>
      <c r="K11" s="11"/>
      <c r="L11" s="11"/>
      <c r="M11" s="11"/>
    </row>
    <row r="12" spans="1:13" ht="24.95" customHeight="1" x14ac:dyDescent="0.3">
      <c r="A12" s="3" t="s">
        <v>53</v>
      </c>
      <c r="B12" s="4" t="s">
        <v>10</v>
      </c>
      <c r="C12" s="5"/>
      <c r="D12" s="6" t="s">
        <v>39</v>
      </c>
      <c r="E12" s="8" t="str">
        <f>IF(C12=0.042,"TB","Faux")</f>
        <v>Faux</v>
      </c>
      <c r="F12" s="2">
        <f t="shared" si="0"/>
        <v>0</v>
      </c>
      <c r="G12" s="11"/>
      <c r="H12" s="11"/>
      <c r="I12" s="11"/>
      <c r="J12" s="11"/>
      <c r="K12" s="11"/>
      <c r="L12" s="11"/>
      <c r="M12" s="11"/>
    </row>
    <row r="13" spans="1:13" ht="24.95" customHeight="1" x14ac:dyDescent="0.3">
      <c r="A13" s="3" t="s">
        <v>54</v>
      </c>
      <c r="B13" s="4" t="s">
        <v>10</v>
      </c>
      <c r="C13" s="5"/>
      <c r="D13" s="6" t="s">
        <v>39</v>
      </c>
      <c r="E13" s="8" t="str">
        <f>IF(C13=2.5,"TB","Faux")</f>
        <v>Faux</v>
      </c>
      <c r="F13" s="2">
        <f t="shared" si="0"/>
        <v>0</v>
      </c>
      <c r="G13" s="11"/>
      <c r="H13" s="11"/>
      <c r="I13" s="11"/>
      <c r="J13" s="11"/>
      <c r="K13" s="11"/>
      <c r="L13" s="11"/>
      <c r="M13" s="11"/>
    </row>
    <row r="14" spans="1:13" ht="24.95" customHeight="1" x14ac:dyDescent="0.3">
      <c r="A14" s="3" t="s">
        <v>55</v>
      </c>
      <c r="B14" s="4" t="s">
        <v>10</v>
      </c>
      <c r="C14" s="5"/>
      <c r="D14" s="6" t="s">
        <v>37</v>
      </c>
      <c r="E14" s="8" t="str">
        <f>IF(C14=35,"TB","Faux")</f>
        <v>Faux</v>
      </c>
      <c r="F14" s="2">
        <f t="shared" si="0"/>
        <v>0</v>
      </c>
      <c r="G14" s="11"/>
      <c r="H14" s="11"/>
      <c r="I14" s="11"/>
      <c r="J14" s="11"/>
      <c r="K14" s="11"/>
      <c r="L14" s="11"/>
      <c r="M14" s="11"/>
    </row>
    <row r="15" spans="1:13" ht="24.95" customHeight="1" x14ac:dyDescent="0.3">
      <c r="A15" s="3" t="s">
        <v>56</v>
      </c>
      <c r="B15" s="4" t="s">
        <v>10</v>
      </c>
      <c r="C15" s="5"/>
      <c r="D15" s="6" t="s">
        <v>37</v>
      </c>
      <c r="E15" s="8" t="str">
        <f>IF(C15=1.2,"TB","Faux")</f>
        <v>Faux</v>
      </c>
      <c r="F15" s="2">
        <f t="shared" si="0"/>
        <v>0</v>
      </c>
      <c r="G15" s="11"/>
      <c r="H15" s="11"/>
      <c r="I15" s="11"/>
      <c r="J15" s="11"/>
      <c r="K15" s="11"/>
      <c r="L15" s="11"/>
      <c r="M15" s="11"/>
    </row>
    <row r="16" spans="1:13" ht="24.95" customHeight="1" x14ac:dyDescent="0.3">
      <c r="A16" s="3" t="s">
        <v>57</v>
      </c>
      <c r="B16" s="4" t="s">
        <v>10</v>
      </c>
      <c r="C16" s="5"/>
      <c r="D16" s="6" t="s">
        <v>39</v>
      </c>
      <c r="E16" s="8" t="str">
        <f>IF(C16=0.035,"TB","Faux")</f>
        <v>Faux</v>
      </c>
      <c r="F16" s="2">
        <f t="shared" si="0"/>
        <v>0</v>
      </c>
      <c r="G16" s="11"/>
      <c r="H16" s="11"/>
      <c r="I16" s="11"/>
      <c r="J16" s="11"/>
      <c r="K16" s="11"/>
      <c r="L16" s="11"/>
      <c r="M16" s="11"/>
    </row>
    <row r="17" spans="1:13" ht="24.95" customHeight="1" x14ac:dyDescent="0.3">
      <c r="A17" s="3" t="s">
        <v>58</v>
      </c>
      <c r="B17" s="4" t="s">
        <v>10</v>
      </c>
      <c r="C17" s="5"/>
      <c r="D17" s="6" t="s">
        <v>39</v>
      </c>
      <c r="E17" s="8" t="str">
        <f>IF(C17=0.252,"TB","Faux")</f>
        <v>Faux</v>
      </c>
      <c r="F17" s="2">
        <f t="shared" si="0"/>
        <v>0</v>
      </c>
      <c r="G17" s="11"/>
      <c r="H17" s="11"/>
      <c r="I17" s="11"/>
      <c r="J17" s="11"/>
      <c r="K17" s="11"/>
      <c r="L17" s="11"/>
      <c r="M17" s="11"/>
    </row>
    <row r="18" spans="1:13" ht="24.95" customHeight="1" x14ac:dyDescent="0.3">
      <c r="A18" s="3" t="s">
        <v>141</v>
      </c>
      <c r="B18" s="4" t="s">
        <v>10</v>
      </c>
      <c r="C18" s="5"/>
      <c r="D18" s="6" t="s">
        <v>36</v>
      </c>
      <c r="E18" s="8" t="str">
        <f>IF(C18=1.22,"TB","Faux")</f>
        <v>Faux</v>
      </c>
      <c r="F18" s="2">
        <f t="shared" si="0"/>
        <v>0</v>
      </c>
      <c r="G18" s="11"/>
      <c r="H18" s="11"/>
      <c r="I18" s="11"/>
      <c r="J18" s="11"/>
      <c r="K18" s="11"/>
      <c r="L18" s="11"/>
      <c r="M18" s="11"/>
    </row>
    <row r="19" spans="1:13" ht="24.95" customHeight="1" x14ac:dyDescent="0.3">
      <c r="A19" s="3" t="s">
        <v>59</v>
      </c>
      <c r="B19" s="4" t="s">
        <v>10</v>
      </c>
      <c r="C19" s="5"/>
      <c r="D19" s="6" t="s">
        <v>38</v>
      </c>
      <c r="E19" s="8" t="str">
        <f>IF(C19=0.91,"TB","Faux")</f>
        <v>Faux</v>
      </c>
      <c r="F19" s="2">
        <f t="shared" si="0"/>
        <v>0</v>
      </c>
      <c r="G19" s="11"/>
      <c r="H19" s="11"/>
      <c r="I19" s="11"/>
      <c r="J19" s="11"/>
      <c r="K19" s="11"/>
      <c r="L19" s="11"/>
      <c r="M19" s="11"/>
    </row>
    <row r="20" spans="1:13" ht="24.95" customHeight="1" x14ac:dyDescent="0.3">
      <c r="A20" s="3" t="s">
        <v>60</v>
      </c>
      <c r="B20" s="4" t="s">
        <v>10</v>
      </c>
      <c r="C20" s="5"/>
      <c r="D20" s="6" t="s">
        <v>39</v>
      </c>
      <c r="E20" s="8" t="str">
        <f>IF(C20=1.02,"TB","Faux")</f>
        <v>Faux</v>
      </c>
      <c r="F20" s="2">
        <f t="shared" si="0"/>
        <v>0</v>
      </c>
      <c r="G20" s="11"/>
      <c r="H20" s="11"/>
      <c r="I20" s="11"/>
      <c r="J20" s="11"/>
      <c r="K20" s="11"/>
      <c r="L20" s="11"/>
      <c r="M20" s="11"/>
    </row>
    <row r="21" spans="1:13" ht="24.95" customHeight="1" x14ac:dyDescent="0.3">
      <c r="A21" s="3" t="s">
        <v>61</v>
      </c>
      <c r="B21" s="4" t="s">
        <v>10</v>
      </c>
      <c r="C21" s="5"/>
      <c r="D21" s="6" t="s">
        <v>36</v>
      </c>
      <c r="E21" s="8" t="str">
        <f>IF(C21=0.32,"TB","Faux")</f>
        <v>Faux</v>
      </c>
      <c r="F21" s="2">
        <f t="shared" si="0"/>
        <v>0</v>
      </c>
      <c r="G21" s="11"/>
      <c r="H21" s="11"/>
      <c r="I21" s="11"/>
      <c r="J21" s="11"/>
      <c r="K21" s="11"/>
      <c r="L21" s="11"/>
      <c r="M21" s="11"/>
    </row>
    <row r="22" spans="1:13" ht="24.95" customHeight="1" x14ac:dyDescent="0.3">
      <c r="A22" s="3" t="s">
        <v>62</v>
      </c>
      <c r="B22" s="4" t="s">
        <v>10</v>
      </c>
      <c r="C22" s="5"/>
      <c r="D22" s="6" t="s">
        <v>38</v>
      </c>
      <c r="E22" s="8" t="str">
        <f>IF(C22=0.9,"TB","Faux")</f>
        <v>Faux</v>
      </c>
      <c r="F22" s="2">
        <f t="shared" si="0"/>
        <v>0</v>
      </c>
      <c r="G22" s="11"/>
      <c r="H22" s="11"/>
      <c r="I22" s="11"/>
      <c r="J22" s="11"/>
      <c r="K22" s="11"/>
      <c r="L22" s="11"/>
      <c r="M22" s="11"/>
    </row>
    <row r="23" spans="1:13" ht="24.95" customHeight="1" x14ac:dyDescent="0.3">
      <c r="A23" s="3" t="s">
        <v>63</v>
      </c>
      <c r="B23" s="4" t="s">
        <v>10</v>
      </c>
      <c r="C23" s="5"/>
      <c r="D23" s="6" t="s">
        <v>39</v>
      </c>
      <c r="E23" s="8" t="str">
        <f>IF(C23=2.5,"TB","Faux")</f>
        <v>Faux</v>
      </c>
      <c r="F23" s="2">
        <f t="shared" si="0"/>
        <v>0</v>
      </c>
      <c r="G23" s="11"/>
      <c r="H23" s="11"/>
      <c r="I23" s="11"/>
      <c r="J23" s="11"/>
      <c r="K23" s="11"/>
      <c r="L23" s="11"/>
      <c r="M23" s="11"/>
    </row>
    <row r="24" spans="1:13" ht="24.95" customHeight="1" x14ac:dyDescent="0.3">
      <c r="A24" s="3" t="s">
        <v>64</v>
      </c>
      <c r="B24" s="4" t="s">
        <v>10</v>
      </c>
      <c r="C24" s="5"/>
      <c r="D24" s="6" t="s">
        <v>36</v>
      </c>
      <c r="E24" s="8" t="str">
        <f>IF(C24=8.25,"TB","Faux")</f>
        <v>Faux</v>
      </c>
      <c r="F24" s="2">
        <f t="shared" si="0"/>
        <v>0</v>
      </c>
      <c r="G24" s="11"/>
      <c r="H24" s="11"/>
      <c r="I24" s="11"/>
      <c r="J24" s="11"/>
      <c r="K24" s="11"/>
      <c r="L24" s="11"/>
      <c r="M24" s="11"/>
    </row>
    <row r="25" spans="1:13" ht="24.95" customHeight="1" x14ac:dyDescent="0.3">
      <c r="A25" s="3" t="s">
        <v>65</v>
      </c>
      <c r="B25" s="4" t="s">
        <v>10</v>
      </c>
      <c r="C25" s="5"/>
      <c r="D25" s="6" t="s">
        <v>42</v>
      </c>
      <c r="E25" s="8" t="str">
        <f>IF(C25=320,"TB","Faux")</f>
        <v>Faux</v>
      </c>
      <c r="F25" s="2">
        <f t="shared" si="0"/>
        <v>0</v>
      </c>
      <c r="G25" s="11"/>
      <c r="H25" s="11"/>
      <c r="I25" s="11"/>
      <c r="J25" s="11"/>
      <c r="K25" s="11"/>
      <c r="L25" s="11"/>
      <c r="M25" s="11"/>
    </row>
    <row r="26" spans="1:13" ht="24.95" customHeight="1" x14ac:dyDescent="0.3">
      <c r="A26" s="3" t="s">
        <v>66</v>
      </c>
      <c r="B26" s="4" t="s">
        <v>10</v>
      </c>
      <c r="C26" s="5"/>
      <c r="D26" s="6" t="s">
        <v>37</v>
      </c>
      <c r="E26" s="8" t="str">
        <f>IF(C26=0.35,"TB","Faux")</f>
        <v>Faux</v>
      </c>
      <c r="F26" s="2">
        <f t="shared" si="0"/>
        <v>0</v>
      </c>
      <c r="G26" s="11"/>
      <c r="H26" s="11"/>
      <c r="I26" s="11"/>
      <c r="J26" s="11"/>
      <c r="K26" s="11"/>
      <c r="L26" s="11"/>
      <c r="M26" s="11"/>
    </row>
    <row r="27" spans="1:13" ht="18.75" x14ac:dyDescent="0.3">
      <c r="C27" s="23" t="s">
        <v>34</v>
      </c>
      <c r="D27" s="23"/>
      <c r="E27" s="23"/>
      <c r="F27" s="1">
        <f>SUM(F2:F26)</f>
        <v>0</v>
      </c>
    </row>
    <row r="28" spans="1:13" ht="18.75" x14ac:dyDescent="0.25">
      <c r="D28" s="20" t="str">
        <f>IF(F27=25,"Bravo",IF(F27&gt;22,"Pas mal !",IF(F27&gt;20,"C'est bien",IF(F27&gt;15,"Tu peux mieux","Entraîne toi"))))</f>
        <v>Entraîne toi</v>
      </c>
      <c r="E28" s="21"/>
      <c r="F28" s="22"/>
    </row>
  </sheetData>
  <sheetProtection algorithmName="SHA-512" hashValue="Kqov3KzH0TgaMwLjEyGaMaPuJVkVDPwb4uwtEL9Un3c7Obu8CcQq4nJizSua9diXNEWnhJEFmCEyyGF9Atwdfw==" saltValue="Vy5w+htTh5ivB8gpy7WrFg==" spinCount="100000" sheet="1" objects="1" scenarios="1" selectLockedCells="1"/>
  <mergeCells count="3">
    <mergeCell ref="A1:E1"/>
    <mergeCell ref="D28:F28"/>
    <mergeCell ref="C27:E27"/>
  </mergeCells>
  <conditionalFormatting sqref="F2:F26">
    <cfRule type="cellIs" dxfId="8" priority="3" operator="equal">
      <formula>0</formula>
    </cfRule>
  </conditionalFormatting>
  <conditionalFormatting sqref="E2:E26">
    <cfRule type="containsText" dxfId="7" priority="1" operator="containsText" text="TB">
      <formula>NOT(ISERROR(SEARCH("TB",E2)))</formula>
    </cfRule>
    <cfRule type="containsText" dxfId="6" priority="2" operator="containsText" text="Faux">
      <formula>NOT(ISERROR(SEARCH("Faux",E2)))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5C40-2C57-4840-BFF8-C8F2CA816D5B}">
  <dimension ref="A1:T29"/>
  <sheetViews>
    <sheetView workbookViewId="0">
      <selection activeCell="C5" sqref="C5"/>
    </sheetView>
  </sheetViews>
  <sheetFormatPr baseColWidth="10" defaultColWidth="10.875" defaultRowHeight="15.75" x14ac:dyDescent="0.25"/>
  <cols>
    <col min="1" max="1" width="18.75" customWidth="1"/>
    <col min="2" max="2" width="4.625" customWidth="1"/>
    <col min="3" max="3" width="22.625" customWidth="1"/>
    <col min="4" max="4" width="5.625" bestFit="1" customWidth="1"/>
    <col min="5" max="5" width="4.625" bestFit="1" customWidth="1"/>
    <col min="6" max="6" width="5.375" customWidth="1"/>
    <col min="7" max="20" width="3.625" customWidth="1"/>
  </cols>
  <sheetData>
    <row r="1" spans="1:20" ht="31.5" x14ac:dyDescent="0.35">
      <c r="A1" s="25" t="s">
        <v>67</v>
      </c>
      <c r="B1" s="25"/>
      <c r="C1" s="25"/>
      <c r="D1" s="25"/>
      <c r="E1" s="25"/>
      <c r="F1" s="9" t="s">
        <v>1</v>
      </c>
      <c r="G1" s="24" t="s">
        <v>74</v>
      </c>
      <c r="H1" s="24"/>
      <c r="I1" s="24" t="s">
        <v>72</v>
      </c>
      <c r="J1" s="24"/>
      <c r="K1" s="24" t="s">
        <v>71</v>
      </c>
      <c r="L1" s="24"/>
      <c r="M1" s="24" t="s">
        <v>73</v>
      </c>
      <c r="N1" s="24"/>
      <c r="O1" s="24" t="s">
        <v>70</v>
      </c>
      <c r="P1" s="24"/>
      <c r="Q1" s="24" t="s">
        <v>69</v>
      </c>
      <c r="R1" s="24"/>
      <c r="S1" s="24" t="s">
        <v>68</v>
      </c>
      <c r="T1" s="24"/>
    </row>
    <row r="2" spans="1:20" ht="21" x14ac:dyDescent="0.25">
      <c r="A2" s="26"/>
      <c r="B2" s="26"/>
      <c r="C2" s="26"/>
      <c r="D2" s="26"/>
      <c r="E2" s="26"/>
      <c r="F2" s="9"/>
      <c r="G2" s="13" t="s">
        <v>75</v>
      </c>
      <c r="H2" s="13" t="s">
        <v>76</v>
      </c>
      <c r="I2" s="13" t="s">
        <v>75</v>
      </c>
      <c r="J2" s="13" t="s">
        <v>76</v>
      </c>
      <c r="K2" s="13" t="s">
        <v>75</v>
      </c>
      <c r="L2" s="13" t="s">
        <v>76</v>
      </c>
      <c r="M2" s="13" t="s">
        <v>75</v>
      </c>
      <c r="N2" s="13" t="s">
        <v>76</v>
      </c>
      <c r="O2" s="13" t="s">
        <v>75</v>
      </c>
      <c r="P2" s="13" t="s">
        <v>76</v>
      </c>
      <c r="Q2" s="13" t="s">
        <v>75</v>
      </c>
      <c r="R2" s="13" t="s">
        <v>76</v>
      </c>
      <c r="S2" s="13" t="s">
        <v>75</v>
      </c>
      <c r="T2" s="13" t="s">
        <v>76</v>
      </c>
    </row>
    <row r="3" spans="1:20" ht="24.95" customHeight="1" x14ac:dyDescent="0.3">
      <c r="A3" s="3" t="s">
        <v>77</v>
      </c>
      <c r="B3" s="4" t="s">
        <v>10</v>
      </c>
      <c r="C3" s="5"/>
      <c r="D3" s="6" t="s">
        <v>69</v>
      </c>
      <c r="E3" s="7" t="str">
        <f>IF(C3=100,"TB","Faux")</f>
        <v>Faux</v>
      </c>
      <c r="F3" s="2">
        <f t="shared" ref="F3:F27" si="0">IF(E3="TB",1,0)</f>
        <v>0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24.95" customHeight="1" x14ac:dyDescent="0.3">
      <c r="A4" s="3" t="s">
        <v>78</v>
      </c>
      <c r="B4" s="4" t="s">
        <v>10</v>
      </c>
      <c r="C4" s="5"/>
      <c r="D4" s="6" t="s">
        <v>70</v>
      </c>
      <c r="E4" s="8" t="str">
        <f>IF(C4=100,"TB","Faux")</f>
        <v>Faux</v>
      </c>
      <c r="F4" s="2">
        <f t="shared" si="0"/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4.95" customHeight="1" x14ac:dyDescent="0.3">
      <c r="A5" s="3" t="s">
        <v>79</v>
      </c>
      <c r="B5" s="4" t="s">
        <v>10</v>
      </c>
      <c r="C5" s="5"/>
      <c r="D5" s="6" t="s">
        <v>68</v>
      </c>
      <c r="E5" s="8" t="str">
        <f>IF(C5=100,"TB","Faux")</f>
        <v>Faux</v>
      </c>
      <c r="F5" s="2">
        <f t="shared" si="0"/>
        <v>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4.95" customHeight="1" x14ac:dyDescent="0.3">
      <c r="A6" s="3" t="s">
        <v>80</v>
      </c>
      <c r="B6" s="4" t="s">
        <v>10</v>
      </c>
      <c r="C6" s="5"/>
      <c r="D6" s="6" t="s">
        <v>71</v>
      </c>
      <c r="E6" s="8" t="str">
        <f>IF(C6=136000,"TB","Faux")</f>
        <v>Faux</v>
      </c>
      <c r="F6" s="2">
        <f t="shared" si="0"/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4.95" customHeight="1" x14ac:dyDescent="0.3">
      <c r="A7" s="3" t="s">
        <v>81</v>
      </c>
      <c r="B7" s="4" t="s">
        <v>10</v>
      </c>
      <c r="C7" s="5"/>
      <c r="D7" s="6" t="s">
        <v>69</v>
      </c>
      <c r="E7" s="8" t="str">
        <f>IF(C7=7.12,"TB","Faux")</f>
        <v>Faux</v>
      </c>
      <c r="F7" s="2">
        <f t="shared" si="0"/>
        <v>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24.95" customHeight="1" x14ac:dyDescent="0.3">
      <c r="A8" s="3" t="s">
        <v>82</v>
      </c>
      <c r="B8" s="4" t="s">
        <v>10</v>
      </c>
      <c r="C8" s="5"/>
      <c r="D8" s="6" t="s">
        <v>73</v>
      </c>
      <c r="E8" s="8" t="str">
        <f>IF(C8=34000,"TB","Faux")</f>
        <v>Faux</v>
      </c>
      <c r="F8" s="2">
        <f t="shared" si="0"/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4.95" customHeight="1" x14ac:dyDescent="0.3">
      <c r="A9" s="3" t="s">
        <v>83</v>
      </c>
      <c r="B9" s="4" t="s">
        <v>10</v>
      </c>
      <c r="C9" s="5"/>
      <c r="D9" s="6" t="s">
        <v>70</v>
      </c>
      <c r="E9" s="8" t="str">
        <f>IF(C9=0.36,"TB","Faux")</f>
        <v>Faux</v>
      </c>
      <c r="F9" s="2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24.95" customHeight="1" x14ac:dyDescent="0.3">
      <c r="A10" s="3" t="s">
        <v>84</v>
      </c>
      <c r="B10" s="4" t="s">
        <v>10</v>
      </c>
      <c r="C10" s="5"/>
      <c r="D10" s="6" t="s">
        <v>73</v>
      </c>
      <c r="E10" s="8" t="str">
        <f>IF(C10=7500,"TB","Faux")</f>
        <v>Faux</v>
      </c>
      <c r="F10" s="2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4.95" customHeight="1" x14ac:dyDescent="0.3">
      <c r="A11" s="3" t="s">
        <v>85</v>
      </c>
      <c r="B11" s="4" t="s">
        <v>10</v>
      </c>
      <c r="C11" s="5"/>
      <c r="D11" s="6" t="s">
        <v>68</v>
      </c>
      <c r="E11" s="8" t="str">
        <f>IF(C11=6733,"TB","Faux")</f>
        <v>Faux</v>
      </c>
      <c r="F11" s="2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24.95" customHeight="1" x14ac:dyDescent="0.3">
      <c r="A12" s="3" t="s">
        <v>86</v>
      </c>
      <c r="B12" s="4" t="s">
        <v>10</v>
      </c>
      <c r="C12" s="5"/>
      <c r="D12" s="6" t="s">
        <v>69</v>
      </c>
      <c r="E12" s="8" t="str">
        <f>IF(C12=100,"TB","Faux")</f>
        <v>Faux</v>
      </c>
      <c r="F12" s="2">
        <f t="shared" si="0"/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24.95" customHeight="1" x14ac:dyDescent="0.3">
      <c r="A13" s="3" t="s">
        <v>87</v>
      </c>
      <c r="B13" s="4" t="s">
        <v>10</v>
      </c>
      <c r="C13" s="5"/>
      <c r="D13" s="6" t="s">
        <v>72</v>
      </c>
      <c r="E13" s="8" t="str">
        <f>IF(C13=0.22,"TB","Faux")</f>
        <v>Faux</v>
      </c>
      <c r="F13" s="2">
        <f t="shared" si="0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24.95" customHeight="1" x14ac:dyDescent="0.3">
      <c r="A14" s="3" t="s">
        <v>88</v>
      </c>
      <c r="B14" s="4" t="s">
        <v>10</v>
      </c>
      <c r="C14" s="5"/>
      <c r="D14" s="6" t="s">
        <v>71</v>
      </c>
      <c r="E14" s="8" t="str">
        <f>IF(C14=24.5,"TB","Faux")</f>
        <v>Faux</v>
      </c>
      <c r="F14" s="2">
        <f t="shared" si="0"/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24.95" customHeight="1" x14ac:dyDescent="0.3">
      <c r="A15" s="3" t="s">
        <v>89</v>
      </c>
      <c r="B15" s="4" t="s">
        <v>10</v>
      </c>
      <c r="C15" s="5"/>
      <c r="D15" s="6" t="s">
        <v>70</v>
      </c>
      <c r="E15" s="8" t="str">
        <f>IF(C15=300,"TB","Faux")</f>
        <v>Faux</v>
      </c>
      <c r="F15" s="2">
        <f t="shared" si="0"/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24.95" customHeight="1" x14ac:dyDescent="0.3">
      <c r="A16" s="3" t="s">
        <v>90</v>
      </c>
      <c r="B16" s="4" t="s">
        <v>10</v>
      </c>
      <c r="C16" s="5"/>
      <c r="D16" s="6" t="s">
        <v>72</v>
      </c>
      <c r="E16" s="8" t="str">
        <f>IF(C16=0.4784,"TB","Faux")</f>
        <v>Faux</v>
      </c>
      <c r="F16" s="2">
        <f t="shared" si="0"/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24.95" customHeight="1" x14ac:dyDescent="0.3">
      <c r="A17" s="3" t="s">
        <v>91</v>
      </c>
      <c r="B17" s="4" t="s">
        <v>10</v>
      </c>
      <c r="C17" s="5"/>
      <c r="D17" s="6" t="s">
        <v>73</v>
      </c>
      <c r="E17" s="8" t="str">
        <f>IF(C17=3.9,"TB","Faux")</f>
        <v>Faux</v>
      </c>
      <c r="F17" s="2">
        <f t="shared" si="0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24.95" customHeight="1" x14ac:dyDescent="0.3">
      <c r="A18" s="3" t="s">
        <v>142</v>
      </c>
      <c r="B18" s="4" t="s">
        <v>10</v>
      </c>
      <c r="C18" s="5"/>
      <c r="D18" s="6" t="s">
        <v>74</v>
      </c>
      <c r="E18" s="8" t="str">
        <f>IF(C18=0.802,"TB","Faux")</f>
        <v>Faux</v>
      </c>
      <c r="F18" s="2">
        <f t="shared" si="0"/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24.95" customHeight="1" x14ac:dyDescent="0.3">
      <c r="A19" s="3" t="s">
        <v>92</v>
      </c>
      <c r="B19" s="4" t="s">
        <v>10</v>
      </c>
      <c r="C19" s="5"/>
      <c r="D19" s="6" t="s">
        <v>70</v>
      </c>
      <c r="E19" s="8" t="str">
        <f>IF(C19=3.2,"TB","Faux")</f>
        <v>Faux</v>
      </c>
      <c r="F19" s="2">
        <f t="shared" si="0"/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24.95" customHeight="1" x14ac:dyDescent="0.3">
      <c r="A20" s="3" t="s">
        <v>93</v>
      </c>
      <c r="B20" s="4" t="s">
        <v>10</v>
      </c>
      <c r="C20" s="5"/>
      <c r="D20" s="6" t="s">
        <v>73</v>
      </c>
      <c r="E20" s="8" t="str">
        <f>IF(C20=43800,"TB","Faux")</f>
        <v>Faux</v>
      </c>
      <c r="F20" s="2">
        <f t="shared" si="0"/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4.95" customHeight="1" x14ac:dyDescent="0.3">
      <c r="A21" s="3" t="s">
        <v>94</v>
      </c>
      <c r="B21" s="4" t="s">
        <v>10</v>
      </c>
      <c r="C21" s="5"/>
      <c r="D21" s="6" t="s">
        <v>69</v>
      </c>
      <c r="E21" s="8" t="str">
        <f>IF(C21=18.4,"TB","Faux")</f>
        <v>Faux</v>
      </c>
      <c r="F21" s="2">
        <f t="shared" si="0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95" customHeight="1" x14ac:dyDescent="0.3">
      <c r="A22" s="3" t="s">
        <v>95</v>
      </c>
      <c r="B22" s="4" t="s">
        <v>10</v>
      </c>
      <c r="C22" s="5"/>
      <c r="D22" s="6" t="s">
        <v>68</v>
      </c>
      <c r="E22" s="8" t="str">
        <f>IF(C22=3200,"TB","Faux")</f>
        <v>Faux</v>
      </c>
      <c r="F22" s="2">
        <f t="shared" si="0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24.95" customHeight="1" x14ac:dyDescent="0.3">
      <c r="A23" s="3" t="s">
        <v>97</v>
      </c>
      <c r="B23" s="4" t="s">
        <v>10</v>
      </c>
      <c r="C23" s="5"/>
      <c r="D23" s="6" t="s">
        <v>70</v>
      </c>
      <c r="E23" s="8" t="str">
        <f>IF(C23=0.09,"TB","Faux")</f>
        <v>Faux</v>
      </c>
      <c r="F23" s="2">
        <f t="shared" si="0"/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24.95" customHeight="1" x14ac:dyDescent="0.3">
      <c r="A24" s="3" t="s">
        <v>96</v>
      </c>
      <c r="B24" s="4" t="s">
        <v>10</v>
      </c>
      <c r="C24" s="5"/>
      <c r="D24" s="6" t="s">
        <v>72</v>
      </c>
      <c r="E24" s="8" t="str">
        <f>IF(C24=25,"TB","Faux")</f>
        <v>Faux</v>
      </c>
      <c r="F24" s="2">
        <f t="shared" si="0"/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24.95" customHeight="1" x14ac:dyDescent="0.3">
      <c r="A25" s="3" t="s">
        <v>98</v>
      </c>
      <c r="B25" s="4" t="s">
        <v>10</v>
      </c>
      <c r="C25" s="5"/>
      <c r="D25" s="6" t="s">
        <v>71</v>
      </c>
      <c r="E25" s="8" t="str">
        <f>IF(C25=0.825,"TB","Faux")</f>
        <v>Faux</v>
      </c>
      <c r="F25" s="2">
        <f t="shared" si="0"/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24.95" customHeight="1" x14ac:dyDescent="0.3">
      <c r="A26" s="3" t="s">
        <v>143</v>
      </c>
      <c r="B26" s="4" t="s">
        <v>10</v>
      </c>
      <c r="C26" s="5"/>
      <c r="D26" s="6" t="s">
        <v>68</v>
      </c>
      <c r="E26" s="8" t="str">
        <f>IF(C26=360,"TB","Faux")</f>
        <v>Faux</v>
      </c>
      <c r="F26" s="2">
        <f t="shared" si="0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24.95" customHeight="1" x14ac:dyDescent="0.3">
      <c r="A27" s="3" t="s">
        <v>99</v>
      </c>
      <c r="B27" s="4" t="s">
        <v>10</v>
      </c>
      <c r="C27" s="5"/>
      <c r="D27" s="6" t="s">
        <v>70</v>
      </c>
      <c r="E27" s="8" t="str">
        <f>IF(C27=7.53,"TB","Faux")</f>
        <v>Faux</v>
      </c>
      <c r="F27" s="2">
        <f t="shared" si="0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8.75" x14ac:dyDescent="0.3">
      <c r="C28" s="23" t="s">
        <v>34</v>
      </c>
      <c r="D28" s="23"/>
      <c r="E28" s="23"/>
      <c r="F28" s="1">
        <f>SUM(F3:F27)</f>
        <v>0</v>
      </c>
    </row>
    <row r="29" spans="1:20" ht="18.75" x14ac:dyDescent="0.25">
      <c r="D29" s="20" t="str">
        <f>IF(F28=25,"Bravo",IF(F28&gt;20,"Pas mal !",IF(F28&gt;19,"C'est bien",IF(F28&gt;15,"Tu peux mieux","Entraîne toi"))))</f>
        <v>Entraîne toi</v>
      </c>
      <c r="E29" s="21"/>
      <c r="F29" s="22"/>
    </row>
  </sheetData>
  <sheetProtection algorithmName="SHA-512" hashValue="OKadBPYjjN3WRhRhzvwVweqrtlr6t5Am8NdUaXebaKUwuV0gQxBa5S1CttHeKqUft4r65AIyFu4NuYIeAS5oSQ==" saltValue="7nKkPJLSmPL9jlh3jtTd/A==" spinCount="100000" sheet="1" objects="1" scenarios="1" selectLockedCells="1"/>
  <mergeCells count="10">
    <mergeCell ref="C28:E28"/>
    <mergeCell ref="D29:F29"/>
    <mergeCell ref="G1:H1"/>
    <mergeCell ref="I1:J1"/>
    <mergeCell ref="K1:L1"/>
    <mergeCell ref="M1:N1"/>
    <mergeCell ref="O1:P1"/>
    <mergeCell ref="Q1:R1"/>
    <mergeCell ref="S1:T1"/>
    <mergeCell ref="A1:E2"/>
  </mergeCells>
  <conditionalFormatting sqref="E3:E27">
    <cfRule type="containsText" dxfId="5" priority="1" operator="containsText" text="TB">
      <formula>NOT(ISERROR(SEARCH("TB",E3)))</formula>
    </cfRule>
    <cfRule type="containsText" dxfId="4" priority="2" operator="containsText" text="Faux">
      <formula>NOT(ISERROR(SEARCH("Faux",E3)))</formula>
    </cfRule>
  </conditionalFormatting>
  <conditionalFormatting sqref="F3:F27">
    <cfRule type="cellIs" dxfId="3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2DD4-F561-4941-A514-E80CD75B6EED}">
  <dimension ref="A1:U30"/>
  <sheetViews>
    <sheetView workbookViewId="0">
      <selection activeCell="C6" sqref="C6"/>
    </sheetView>
  </sheetViews>
  <sheetFormatPr baseColWidth="10" defaultColWidth="10.875" defaultRowHeight="15.75" x14ac:dyDescent="0.25"/>
  <cols>
    <col min="1" max="1" width="18.75" customWidth="1"/>
    <col min="2" max="2" width="4.625" customWidth="1"/>
    <col min="3" max="3" width="22.625" customWidth="1"/>
    <col min="4" max="4" width="5.625" bestFit="1" customWidth="1"/>
    <col min="5" max="5" width="4.625" bestFit="1" customWidth="1"/>
    <col min="6" max="6" width="5.375" customWidth="1"/>
    <col min="7" max="21" width="3.625" customWidth="1"/>
  </cols>
  <sheetData>
    <row r="1" spans="1:21" ht="31.5" x14ac:dyDescent="0.35">
      <c r="A1" s="28" t="s">
        <v>100</v>
      </c>
      <c r="B1" s="28"/>
      <c r="C1" s="28"/>
      <c r="D1" s="28"/>
      <c r="E1" s="28"/>
      <c r="F1" s="9" t="s">
        <v>1</v>
      </c>
      <c r="G1" s="27" t="s">
        <v>102</v>
      </c>
      <c r="H1" s="27"/>
      <c r="I1" s="27"/>
      <c r="J1" s="27" t="s">
        <v>103</v>
      </c>
      <c r="K1" s="27"/>
      <c r="L1" s="27"/>
      <c r="M1" s="27" t="s">
        <v>104</v>
      </c>
      <c r="N1" s="27"/>
      <c r="O1" s="27"/>
      <c r="P1" s="27" t="s">
        <v>105</v>
      </c>
      <c r="Q1" s="27"/>
      <c r="R1" s="27"/>
      <c r="S1" s="27" t="s">
        <v>106</v>
      </c>
      <c r="T1" s="27"/>
      <c r="U1" s="27"/>
    </row>
    <row r="2" spans="1:21" ht="21" x14ac:dyDescent="0.25">
      <c r="A2" s="29"/>
      <c r="B2" s="29"/>
      <c r="C2" s="29"/>
      <c r="D2" s="29"/>
      <c r="E2" s="29"/>
      <c r="F2" s="9"/>
      <c r="G2" s="15" t="s">
        <v>101</v>
      </c>
      <c r="H2" s="13" t="s">
        <v>114</v>
      </c>
      <c r="I2" s="16" t="s">
        <v>115</v>
      </c>
      <c r="J2" s="15" t="s">
        <v>101</v>
      </c>
      <c r="K2" s="13" t="s">
        <v>114</v>
      </c>
      <c r="L2" s="16" t="s">
        <v>115</v>
      </c>
      <c r="M2" s="15" t="s">
        <v>101</v>
      </c>
      <c r="N2" s="13" t="s">
        <v>114</v>
      </c>
      <c r="O2" s="16" t="s">
        <v>115</v>
      </c>
      <c r="P2" s="15" t="s">
        <v>101</v>
      </c>
      <c r="Q2" s="13" t="s">
        <v>114</v>
      </c>
      <c r="R2" s="16" t="s">
        <v>115</v>
      </c>
      <c r="S2" s="15" t="s">
        <v>101</v>
      </c>
      <c r="T2" s="13" t="s">
        <v>114</v>
      </c>
      <c r="U2" s="16" t="s">
        <v>115</v>
      </c>
    </row>
    <row r="3" spans="1:21" ht="23.25" x14ac:dyDescent="0.25">
      <c r="A3" s="14"/>
      <c r="B3" s="14"/>
      <c r="C3" s="14"/>
      <c r="D3" s="14"/>
      <c r="E3" s="14"/>
      <c r="F3" s="9"/>
      <c r="G3" s="17"/>
      <c r="H3" s="17"/>
      <c r="I3" s="17"/>
      <c r="J3" s="17"/>
      <c r="K3" s="17"/>
      <c r="L3" s="18" t="s">
        <v>110</v>
      </c>
      <c r="M3" s="18" t="s">
        <v>109</v>
      </c>
      <c r="N3" s="18" t="s">
        <v>108</v>
      </c>
      <c r="O3" s="18" t="s">
        <v>107</v>
      </c>
      <c r="P3" s="18" t="s">
        <v>111</v>
      </c>
      <c r="Q3" s="18" t="s">
        <v>112</v>
      </c>
      <c r="R3" s="18" t="s">
        <v>113</v>
      </c>
      <c r="S3" s="17"/>
      <c r="T3" s="17"/>
      <c r="U3" s="17"/>
    </row>
    <row r="4" spans="1:21" ht="24.95" customHeight="1" x14ac:dyDescent="0.3">
      <c r="A4" s="3" t="s">
        <v>116</v>
      </c>
      <c r="B4" s="4" t="s">
        <v>10</v>
      </c>
      <c r="C4" s="5"/>
      <c r="D4" s="6" t="s">
        <v>105</v>
      </c>
      <c r="E4" s="7" t="str">
        <f>IF(C4=1000,"TB","Faux")</f>
        <v>Faux</v>
      </c>
      <c r="F4" s="2">
        <f t="shared" ref="F4:F28" si="0">IF(E4="TB",1,0)</f>
        <v>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4.95" customHeight="1" x14ac:dyDescent="0.3">
      <c r="A5" s="3" t="s">
        <v>118</v>
      </c>
      <c r="B5" s="4" t="s">
        <v>10</v>
      </c>
      <c r="C5" s="5"/>
      <c r="D5" s="6" t="s">
        <v>107</v>
      </c>
      <c r="E5" s="8" t="str">
        <f>IF(C5=1,"TB","Faux")</f>
        <v>Faux</v>
      </c>
      <c r="F5" s="2">
        <f t="shared" si="0"/>
        <v>0</v>
      </c>
      <c r="G5" s="11"/>
      <c r="H5" s="11"/>
      <c r="I5" s="11"/>
      <c r="J5" s="11"/>
      <c r="K5" s="11"/>
      <c r="L5" s="11"/>
      <c r="N5" s="11"/>
      <c r="O5" s="11"/>
      <c r="P5" s="11"/>
      <c r="Q5" s="11"/>
      <c r="R5" s="11"/>
      <c r="S5" s="11"/>
      <c r="T5" s="11"/>
      <c r="U5" s="11"/>
    </row>
    <row r="6" spans="1:21" ht="24.95" customHeight="1" x14ac:dyDescent="0.3">
      <c r="A6" s="3" t="s">
        <v>117</v>
      </c>
      <c r="B6" s="4" t="s">
        <v>10</v>
      </c>
      <c r="C6" s="5"/>
      <c r="D6" s="6" t="s">
        <v>107</v>
      </c>
      <c r="E6" s="8" t="str">
        <f>IF(C6=1000,"TB","Faux")</f>
        <v>Faux</v>
      </c>
      <c r="F6" s="2">
        <f t="shared" si="0"/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4.95" customHeight="1" x14ac:dyDescent="0.3">
      <c r="A7" s="3" t="s">
        <v>119</v>
      </c>
      <c r="B7" s="4" t="s">
        <v>10</v>
      </c>
      <c r="C7" s="5"/>
      <c r="D7" s="6" t="s">
        <v>113</v>
      </c>
      <c r="E7" s="8" t="str">
        <f>IF(C7=1,"TB","Faux")</f>
        <v>Faux</v>
      </c>
      <c r="F7" s="2">
        <f t="shared" si="0"/>
        <v>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4.95" customHeight="1" x14ac:dyDescent="0.3">
      <c r="A8" s="3" t="s">
        <v>120</v>
      </c>
      <c r="B8" s="4" t="s">
        <v>10</v>
      </c>
      <c r="C8" s="5"/>
      <c r="D8" s="6" t="s">
        <v>105</v>
      </c>
      <c r="E8" s="8" t="str">
        <f>IF(C8=0.712,"TB","Faux")</f>
        <v>Faux</v>
      </c>
      <c r="F8" s="2">
        <f t="shared" si="0"/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4.95" customHeight="1" x14ac:dyDescent="0.3">
      <c r="A9" s="3" t="s">
        <v>121</v>
      </c>
      <c r="B9" s="4" t="s">
        <v>10</v>
      </c>
      <c r="C9" s="5"/>
      <c r="D9" s="6" t="s">
        <v>110</v>
      </c>
      <c r="E9" s="8" t="str">
        <f>IF(C9=3.4,"TB","Faux")</f>
        <v>Faux</v>
      </c>
      <c r="F9" s="2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4.95" customHeight="1" x14ac:dyDescent="0.3">
      <c r="A10" s="3" t="s">
        <v>122</v>
      </c>
      <c r="B10" s="4" t="s">
        <v>10</v>
      </c>
      <c r="C10" s="5"/>
      <c r="D10" s="6" t="s">
        <v>111</v>
      </c>
      <c r="E10" s="8" t="str">
        <f>IF(C10=3.6,"TB","Faux")</f>
        <v>Faux</v>
      </c>
      <c r="F10" s="2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4.95" customHeight="1" x14ac:dyDescent="0.3">
      <c r="A11" s="3" t="s">
        <v>123</v>
      </c>
      <c r="B11" s="4" t="s">
        <v>10</v>
      </c>
      <c r="C11" s="5"/>
      <c r="D11" s="6" t="s">
        <v>103</v>
      </c>
      <c r="E11" s="8" t="str">
        <f>IF(C11=750,"TB","Faux")</f>
        <v>Faux</v>
      </c>
      <c r="F11" s="2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4.95" customHeight="1" x14ac:dyDescent="0.3">
      <c r="A12" s="3" t="s">
        <v>124</v>
      </c>
      <c r="B12" s="4" t="s">
        <v>10</v>
      </c>
      <c r="C12" s="5"/>
      <c r="D12" s="6" t="s">
        <v>112</v>
      </c>
      <c r="E12" s="8" t="str">
        <f>IF(C12=460,"TB","Faux")</f>
        <v>Faux</v>
      </c>
      <c r="F12" s="2">
        <f t="shared" si="0"/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4.95" customHeight="1" x14ac:dyDescent="0.3">
      <c r="A13" s="3" t="s">
        <v>125</v>
      </c>
      <c r="B13" s="4" t="s">
        <v>10</v>
      </c>
      <c r="C13" s="5"/>
      <c r="D13" s="6" t="s">
        <v>111</v>
      </c>
      <c r="E13" s="8" t="str">
        <f>IF(C13=0.13,"TB","Faux")</f>
        <v>Faux</v>
      </c>
      <c r="F13" s="2">
        <f t="shared" si="0"/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4.95" customHeight="1" x14ac:dyDescent="0.3">
      <c r="A14" s="3" t="s">
        <v>126</v>
      </c>
      <c r="B14" s="4" t="s">
        <v>10</v>
      </c>
      <c r="C14" s="5"/>
      <c r="D14" s="6" t="s">
        <v>105</v>
      </c>
      <c r="E14" s="8" t="str">
        <f>IF(C14=22100,"TB","Faux")</f>
        <v>Faux</v>
      </c>
      <c r="F14" s="2">
        <f t="shared" si="0"/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24.95" customHeight="1" x14ac:dyDescent="0.3">
      <c r="A15" s="3" t="s">
        <v>127</v>
      </c>
      <c r="B15" s="4" t="s">
        <v>10</v>
      </c>
      <c r="C15" s="5"/>
      <c r="D15" s="6" t="s">
        <v>110</v>
      </c>
      <c r="E15" s="8" t="str">
        <f>IF(C15=2450,"TB","Faux")</f>
        <v>Faux</v>
      </c>
      <c r="F15" s="2">
        <f t="shared" si="0"/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24.95" customHeight="1" x14ac:dyDescent="0.3">
      <c r="A16" s="3" t="s">
        <v>128</v>
      </c>
      <c r="B16" s="4" t="s">
        <v>10</v>
      </c>
      <c r="C16" s="5"/>
      <c r="D16" s="6" t="s">
        <v>104</v>
      </c>
      <c r="E16" s="8" t="str">
        <f>IF(C16=3000,"TB","Faux")</f>
        <v>Faux</v>
      </c>
      <c r="F16" s="2">
        <f t="shared" si="0"/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4.95" customHeight="1" x14ac:dyDescent="0.3">
      <c r="A17" s="3" t="s">
        <v>129</v>
      </c>
      <c r="B17" s="4" t="s">
        <v>10</v>
      </c>
      <c r="C17" s="5"/>
      <c r="D17" s="6" t="s">
        <v>105</v>
      </c>
      <c r="E17" s="8" t="str">
        <f>IF(C17=4.784,"TB","Faux")</f>
        <v>Faux</v>
      </c>
      <c r="F17" s="2">
        <f t="shared" si="0"/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4.95" customHeight="1" x14ac:dyDescent="0.3">
      <c r="A18" s="3" t="s">
        <v>130</v>
      </c>
      <c r="B18" s="4" t="s">
        <v>10</v>
      </c>
      <c r="C18" s="5"/>
      <c r="D18" s="6" t="s">
        <v>103</v>
      </c>
      <c r="E18" s="8" t="str">
        <f>IF(C18=39,"TB","Faux")</f>
        <v>Faux</v>
      </c>
      <c r="F18" s="2">
        <f t="shared" si="0"/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4.95" customHeight="1" x14ac:dyDescent="0.3">
      <c r="A19" s="3" t="s">
        <v>131</v>
      </c>
      <c r="B19" s="4" t="s">
        <v>10</v>
      </c>
      <c r="C19" s="5"/>
      <c r="D19" s="6" t="s">
        <v>111</v>
      </c>
      <c r="E19" s="8" t="str">
        <f>IF(C19=800,"TB","Faux")</f>
        <v>Faux</v>
      </c>
      <c r="F19" s="2">
        <f t="shared" si="0"/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4.95" customHeight="1" x14ac:dyDescent="0.3">
      <c r="A20" s="3" t="s">
        <v>132</v>
      </c>
      <c r="B20" s="4" t="s">
        <v>10</v>
      </c>
      <c r="C20" s="5"/>
      <c r="D20" s="6" t="s">
        <v>109</v>
      </c>
      <c r="E20" s="8" t="str">
        <f>IF(C20=3.2,"TB","Faux")</f>
        <v>Faux</v>
      </c>
      <c r="F20" s="2">
        <f t="shared" si="0"/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24.95" customHeight="1" x14ac:dyDescent="0.3">
      <c r="A21" s="3" t="s">
        <v>133</v>
      </c>
      <c r="B21" s="4" t="s">
        <v>10</v>
      </c>
      <c r="C21" s="5"/>
      <c r="D21" s="6" t="s">
        <v>104</v>
      </c>
      <c r="E21" s="8" t="str">
        <f>IF(C21=0.438,"TB","Faux")</f>
        <v>Faux</v>
      </c>
      <c r="F21" s="2">
        <f t="shared" si="0"/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4.95" customHeight="1" x14ac:dyDescent="0.3">
      <c r="A22" s="3" t="s">
        <v>134</v>
      </c>
      <c r="B22" s="4" t="s">
        <v>10</v>
      </c>
      <c r="C22" s="5"/>
      <c r="D22" s="6" t="s">
        <v>113</v>
      </c>
      <c r="E22" s="8" t="str">
        <f>IF(C22=1.84,"TB","Faux")</f>
        <v>Faux</v>
      </c>
      <c r="F22" s="2">
        <f t="shared" si="0"/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4.95" customHeight="1" x14ac:dyDescent="0.3">
      <c r="A23" s="3" t="s">
        <v>135</v>
      </c>
      <c r="B23" s="4" t="s">
        <v>10</v>
      </c>
      <c r="C23" s="5"/>
      <c r="D23" s="6" t="s">
        <v>113</v>
      </c>
      <c r="E23" s="8" t="str">
        <f>IF(C23=390,"TB","Faux")</f>
        <v>Faux</v>
      </c>
      <c r="F23" s="2">
        <f t="shared" si="0"/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24.95" customHeight="1" x14ac:dyDescent="0.3">
      <c r="A24" s="3" t="s">
        <v>136</v>
      </c>
      <c r="B24" s="4" t="s">
        <v>10</v>
      </c>
      <c r="C24" s="5"/>
      <c r="D24" s="6" t="s">
        <v>112</v>
      </c>
      <c r="E24" s="8" t="str">
        <f>IF(C24=2,"TB","Faux")</f>
        <v>Faux</v>
      </c>
      <c r="F24" s="2">
        <f t="shared" si="0"/>
        <v>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4.95" customHeight="1" x14ac:dyDescent="0.3">
      <c r="A25" s="3" t="s">
        <v>137</v>
      </c>
      <c r="B25" s="4" t="s">
        <v>10</v>
      </c>
      <c r="C25" s="5"/>
      <c r="D25" s="6" t="s">
        <v>103</v>
      </c>
      <c r="E25" s="8" t="str">
        <f>IF(C25=0.052,"TB","Faux")</f>
        <v>Faux</v>
      </c>
      <c r="F25" s="2">
        <f t="shared" si="0"/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4.95" customHeight="1" x14ac:dyDescent="0.3">
      <c r="A26" s="3" t="s">
        <v>138</v>
      </c>
      <c r="B26" s="4" t="s">
        <v>10</v>
      </c>
      <c r="C26" s="5"/>
      <c r="D26" s="6" t="s">
        <v>109</v>
      </c>
      <c r="E26" s="8" t="str">
        <f>IF(C26=825,"TB","Faux")</f>
        <v>Faux</v>
      </c>
      <c r="F26" s="2">
        <f t="shared" si="0"/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24.95" customHeight="1" x14ac:dyDescent="0.3">
      <c r="A27" s="3" t="s">
        <v>139</v>
      </c>
      <c r="B27" s="4" t="s">
        <v>10</v>
      </c>
      <c r="C27" s="5"/>
      <c r="D27" s="6" t="s">
        <v>106</v>
      </c>
      <c r="E27" s="8" t="str">
        <f>IF(C27=3200,"TB","Faux")</f>
        <v>Faux</v>
      </c>
      <c r="F27" s="2">
        <f t="shared" si="0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24.95" customHeight="1" x14ac:dyDescent="0.3">
      <c r="A28" s="3" t="s">
        <v>140</v>
      </c>
      <c r="B28" s="4" t="s">
        <v>10</v>
      </c>
      <c r="C28" s="5"/>
      <c r="D28" s="6" t="s">
        <v>103</v>
      </c>
      <c r="E28" s="8" t="str">
        <f>IF(C28=0.753,"TB","Faux")</f>
        <v>Faux</v>
      </c>
      <c r="F28" s="2">
        <f t="shared" si="0"/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8.75" x14ac:dyDescent="0.3">
      <c r="C29" s="23" t="s">
        <v>34</v>
      </c>
      <c r="D29" s="23"/>
      <c r="E29" s="23"/>
      <c r="F29" s="1">
        <f>SUM(F4:F28)</f>
        <v>0</v>
      </c>
    </row>
    <row r="30" spans="1:21" ht="18.75" x14ac:dyDescent="0.25">
      <c r="D30" s="20" t="str">
        <f>IF(F29=25,"Bravo",IF(F29&gt;20,"Pas mal !",IF(F29&gt;19,"C'est bien",IF(F29&gt;15,"Tu peux mieux","Entraîne toi"))))</f>
        <v>Entraîne toi</v>
      </c>
      <c r="E30" s="21"/>
      <c r="F30" s="22"/>
    </row>
  </sheetData>
  <sheetProtection sheet="1" objects="1" scenarios="1" selectLockedCells="1"/>
  <mergeCells count="8">
    <mergeCell ref="P1:R1"/>
    <mergeCell ref="S1:U1"/>
    <mergeCell ref="C29:E29"/>
    <mergeCell ref="D30:F30"/>
    <mergeCell ref="G1:I1"/>
    <mergeCell ref="J1:L1"/>
    <mergeCell ref="M1:O1"/>
    <mergeCell ref="A1:E2"/>
  </mergeCells>
  <conditionalFormatting sqref="E4:E28">
    <cfRule type="containsText" dxfId="2" priority="1" operator="containsText" text="TB">
      <formula>NOT(ISERROR(SEARCH("TB",E4)))</formula>
    </cfRule>
    <cfRule type="containsText" dxfId="1" priority="2" operator="containsText" text="Faux">
      <formula>NOT(ISERROR(SEARCH("Faux",E4)))</formula>
    </cfRule>
  </conditionalFormatting>
  <conditionalFormatting sqref="F4:F28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Longueur</vt:lpstr>
      <vt:lpstr>Masse</vt:lpstr>
      <vt:lpstr>Surface</vt:lpstr>
      <vt:lpstr>Volume &amp; capacité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 Pynet</dc:creator>
  <cp:lastModifiedBy>Deda Paul</cp:lastModifiedBy>
  <cp:revision>12</cp:revision>
  <cp:lastPrinted>2020-03-19T07:29:13Z</cp:lastPrinted>
  <dcterms:created xsi:type="dcterms:W3CDTF">2019-02-08T09:01:29Z</dcterms:created>
  <dcterms:modified xsi:type="dcterms:W3CDTF">2020-03-25T22:06:59Z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